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4240" windowHeight="12230" firstSheet="2" activeTab="2"/>
  </bookViews>
  <sheets>
    <sheet name="насловна " sheetId="1" r:id="rId1"/>
    <sheet name="насловна набавке" sheetId="2" r:id="rId2"/>
    <sheet name="План 2022" sheetId="3" r:id="rId3"/>
    <sheet name="ЈН поступци2022" sheetId="4" r:id="rId4"/>
    <sheet name="bez postupka2022" sheetId="5" r:id="rId5"/>
  </sheets>
  <definedNames>
    <definedName name="_xlnm.Print_Titles" localSheetId="4">'bez postupka2022'!$3:$4</definedName>
    <definedName name="_xlnm.Print_Titles" localSheetId="3">'ЈН поступци2022'!$3:$4</definedName>
  </definedNames>
  <calcPr fullCalcOnLoad="1"/>
</workbook>
</file>

<file path=xl/sharedStrings.xml><?xml version="1.0" encoding="utf-8"?>
<sst xmlns="http://schemas.openxmlformats.org/spreadsheetml/2006/main" count="804" uniqueCount="304">
  <si>
    <t>У хиљадама динара</t>
  </si>
  <si>
    <t>Интернет и слично</t>
  </si>
  <si>
    <t>Услуге мобилног телефона</t>
  </si>
  <si>
    <t>Услуге превођења</t>
  </si>
  <si>
    <t>Правно заступање пред домаћим судовима</t>
  </si>
  <si>
    <t>Специјализоване  услуге</t>
  </si>
  <si>
    <t>Столарски радови</t>
  </si>
  <si>
    <t>Уља и мазива</t>
  </si>
  <si>
    <t>Антисеруми</t>
  </si>
  <si>
    <t>Лабораторијско стакло</t>
  </si>
  <si>
    <t>Намештај</t>
  </si>
  <si>
    <t>Рачунарска опрема</t>
  </si>
  <si>
    <t>Штампачи и фотокопир апарати</t>
  </si>
  <si>
    <t>Телефони</t>
  </si>
  <si>
    <t>Медицинска опрема</t>
  </si>
  <si>
    <t>Институт за јавно здравље Србије</t>
  </si>
  <si>
    <t>"Др Милан Јовановић Батут"</t>
  </si>
  <si>
    <t>Радови на крову</t>
  </si>
  <si>
    <t>Материјал за тестирање ваздуха</t>
  </si>
  <si>
    <t>Материјал за тестирање воде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</si>
  <si>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</si>
  <si>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</si>
  <si>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</si>
  <si>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</si>
  <si>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Осигурање возила</t>
  </si>
  <si>
    <t>Осигурање запослених у случају несреће на раду</t>
  </si>
  <si>
    <t>Зидарски радови</t>
  </si>
  <si>
    <t>Лабораторијске хемикалије</t>
  </si>
  <si>
    <t>Лабораторијски реагенси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</si>
  <si>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</si>
  <si>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</si>
  <si>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</si>
  <si>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</si>
  <si>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</si>
  <si>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</si>
  <si>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Издаци за гориво</t>
  </si>
  <si>
    <t>Дератизација и дезинсекција</t>
  </si>
  <si>
    <t>Лекови</t>
  </si>
  <si>
    <t>Остале услуге комуникације</t>
  </si>
  <si>
    <t xml:space="preserve">Остала опрема </t>
  </si>
  <si>
    <t xml:space="preserve">Уградна опрема </t>
  </si>
  <si>
    <t>ЗА</t>
  </si>
  <si>
    <t>Компјутерски софтвер</t>
  </si>
  <si>
    <t>Нематеријална имовина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</si>
  <si>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</si>
  <si>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</si>
  <si>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</si>
  <si>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</si>
  <si>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</si>
  <si>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</si>
  <si>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>Уговори о ауторском делу</t>
  </si>
  <si>
    <t>Текуће поправке и одржавање опреме за комуникацију</t>
  </si>
  <si>
    <t>Р. бр.</t>
  </si>
  <si>
    <t>Конто</t>
  </si>
  <si>
    <t xml:space="preserve">УКУПНО                                             </t>
  </si>
  <si>
    <t xml:space="preserve">ДОБРА ( МАТЕРИЈАЛ И ОПРЕМА )                        </t>
  </si>
  <si>
    <t>УСЛУГЕ - УКУПНО</t>
  </si>
  <si>
    <t>Електрична енергија</t>
  </si>
  <si>
    <t>Трошкови електричне енергије</t>
  </si>
  <si>
    <t>Комуналне услуге</t>
  </si>
  <si>
    <t>Услуге комуникације</t>
  </si>
  <si>
    <t>Услуге телефона, телефакса</t>
  </si>
  <si>
    <t>Трошкови осигурања</t>
  </si>
  <si>
    <t>Закуп имовине и опреме</t>
  </si>
  <si>
    <t>Закуп медицинске и лабораторијске опреме (амбалажа)</t>
  </si>
  <si>
    <t>Закуп апарата</t>
  </si>
  <si>
    <t>Трошкови службених путовања у иностранство</t>
  </si>
  <si>
    <t>Трошкови смештаја на службеном путу у иностранству</t>
  </si>
  <si>
    <t>Услуге по уговору</t>
  </si>
  <si>
    <t>Услуге за одржавања софтвера</t>
  </si>
  <si>
    <t>Услуге  информисања</t>
  </si>
  <si>
    <t>Остале услуге штампања, припреме (постера, плакатa, агенди, лифлета и израда другог пром.материјала)</t>
  </si>
  <si>
    <t>Објављивање тендера и информативних огласа</t>
  </si>
  <si>
    <t>Технички преглед</t>
  </si>
  <si>
    <t>Специјализоване услуге</t>
  </si>
  <si>
    <t xml:space="preserve">Лабораторијске услуге </t>
  </si>
  <si>
    <t xml:space="preserve">Остале медицинске услуге – систематски прегледи запослених </t>
  </si>
  <si>
    <t xml:space="preserve">Остале специјализоване услуге </t>
  </si>
  <si>
    <t xml:space="preserve">Текуће поправке и одржавање зграде и објеката </t>
  </si>
  <si>
    <t xml:space="preserve">Зидарски радови                                              </t>
  </si>
  <si>
    <t xml:space="preserve">Молерски  радови                          </t>
  </si>
  <si>
    <t>Радови на  водоводу и канализацији и друго</t>
  </si>
  <si>
    <t>Текуће поправке  и одржавање опреме за саобраћај</t>
  </si>
  <si>
    <t>Текуће  поправке  и одржавање административне опреме</t>
  </si>
  <si>
    <t>Остала поправка и одржавање административне опреме</t>
  </si>
  <si>
    <t>Текуће поправке и одржавање медицинске и лабораторијске опреме</t>
  </si>
  <si>
    <t>Текуће поправке и одржавање мерних и контролних инструмената (баждарење и еталонирање)</t>
  </si>
  <si>
    <t>РАЗНИ МАТЕРИЈАЛИ</t>
  </si>
  <si>
    <t>Административни материјал</t>
  </si>
  <si>
    <t>ХТЗ опрема (рукавице, маске, каљаче и друго)</t>
  </si>
  <si>
    <t>Материјал за пољопривреду</t>
  </si>
  <si>
    <t>Храна за животиње (шаргарепа, купус, брикети,сунцокрет и друго)</t>
  </si>
  <si>
    <t>Стока за експерименте (кунићи)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</si>
  <si>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</si>
  <si>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</si>
  <si>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</si>
  <si>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саобраћај</t>
  </si>
  <si>
    <t>Остали материјал за превозна средства (гуме, ситан потрошни материјал, ауто козметика и остало)</t>
  </si>
  <si>
    <t>Материјал за очување животне средине</t>
  </si>
  <si>
    <t>Остали материјал за очување животне средине и науку (мат.за медицински отпад)</t>
  </si>
  <si>
    <t>Медицински и лабораторијски материјал</t>
  </si>
  <si>
    <t xml:space="preserve">Антибиограм дискови и таблете, дијагностичке таблете                                         </t>
  </si>
  <si>
    <t>Материјал за лабораторијске тестове</t>
  </si>
  <si>
    <t>Остали  медицински и лабораторијски материјал, наставци за аутоматске пипете, пипете, кирете, микротитрационе плоче, папир за суву и влажну стерилизацију  индикатори, брисеви , дрвени штапићи  четке за прање лаб.посуђа и друго</t>
  </si>
  <si>
    <t>Лабораторијски санитетски материјал (санитетска вата, памучна вата, папирна вата и газа)</t>
  </si>
  <si>
    <t>Медицински  шприцеви, игле, ланцете итд</t>
  </si>
  <si>
    <t>Материјал за одржавање хигијене и угоститељства</t>
  </si>
  <si>
    <t>Материјал за одржавање хигијене</t>
  </si>
  <si>
    <t>Инвентар за одржавање хигијене (четке, канте, зогери и други инвентар)</t>
  </si>
  <si>
    <t>Остали материјал за одржавање хигијене ( дозери и држачи за папир и други материјал)</t>
  </si>
  <si>
    <t>Материјал за угоститељство</t>
  </si>
  <si>
    <t>Материјал за потребе бифеа (храна,кетеринг,..)</t>
  </si>
  <si>
    <t>Материјал за  посебне намене</t>
  </si>
  <si>
    <t>Потрошни материјал (кесе за усисивач, сијалице, утичнице, кабл, тракасте завесе, венецијанери и друго)</t>
  </si>
  <si>
    <t>Резервни делови (електро, водовод и  канализацију  и друго)</t>
  </si>
  <si>
    <t>Административна опрема</t>
  </si>
  <si>
    <t>Телефонске централе са припадајућим инсталацијама и апаратима</t>
  </si>
  <si>
    <t xml:space="preserve">Електронска и фотографска опрема </t>
  </si>
  <si>
    <t xml:space="preserve">Опрема за домаћинство                                   </t>
  </si>
  <si>
    <t>Медицинска и лабораторијска опрема</t>
  </si>
  <si>
    <t>Лабораторијска опрема</t>
  </si>
  <si>
    <t>Опрема за јавну безбедност - противпожарна опрема</t>
  </si>
  <si>
    <t>ЈАВНЕ НАБАВКЕ</t>
  </si>
  <si>
    <r>
      <t xml:space="preserve"> 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У хиљадама динара</t>
    </r>
  </si>
  <si>
    <t>Редни број</t>
  </si>
  <si>
    <t>Спецификација</t>
  </si>
  <si>
    <t>Процењена вредност</t>
  </si>
  <si>
    <t>Врста поступка</t>
  </si>
  <si>
    <t>Оквирно време покретања поступка</t>
  </si>
  <si>
    <t>Оквирно време реализације уговора</t>
  </si>
  <si>
    <t>УКУПНО</t>
  </si>
  <si>
    <t>УСЛУГЕ</t>
  </si>
  <si>
    <t xml:space="preserve">Молерски  радови                           </t>
  </si>
  <si>
    <t>Текуће поправке  и одржавање опреме за саобраћај –механичка поправка</t>
  </si>
  <si>
    <t>Текуће поправке и одржавање опреме за јавну безбедност (противпожарне опреме)</t>
  </si>
  <si>
    <t>Електричне услуге</t>
  </si>
  <si>
    <t>Предмет набавке</t>
  </si>
  <si>
    <t>Конто (планска година)</t>
  </si>
  <si>
    <t>Износ на конту (планска година)</t>
  </si>
  <si>
    <t>Конто                      (планска година)</t>
  </si>
  <si>
    <t>Услуге телефона, телекса и телефакса</t>
  </si>
  <si>
    <t>Радови на водоводу и канализацији и др.</t>
  </si>
  <si>
    <t>Материјал за потребе бифеа (храна, кетеринг, ...)</t>
  </si>
  <si>
    <t> Оквирно време реализације уговора</t>
  </si>
  <si>
    <t xml:space="preserve">Остале специјализоване услуге  </t>
  </si>
  <si>
    <t>Текуће поправке и одржавање  опреме за јавну безбедностн и  и друге опреме</t>
  </si>
  <si>
    <t xml:space="preserve">Резервни делови (електро, водовод и  канализацију  и друго) </t>
  </si>
  <si>
    <t xml:space="preserve">Текуће поправке и одржавање централног грејања </t>
  </si>
  <si>
    <t>ДОБРА (ОПРЕМА И МАТЕРИЈАЛ)</t>
  </si>
  <si>
    <t>Укупна Процењена вредност</t>
  </si>
  <si>
    <t>Основ из Закона за изузеће</t>
  </si>
  <si>
    <t>НАБАВКЕ НА КОЈЕ СЕ ЗАКОН НЕ ПРИМЕЊУЈЕ</t>
  </si>
  <si>
    <t>Извор финансирања (планска година)</t>
  </si>
  <si>
    <t>01                            04</t>
  </si>
  <si>
    <r>
      <t>Извори финансирања</t>
    </r>
    <r>
      <rPr>
        <sz val="11"/>
        <color indexed="8"/>
        <rFont val="Times New Roman"/>
        <family val="1"/>
      </rPr>
      <t>:</t>
    </r>
  </si>
  <si>
    <t>Врста поступка (табела 1):</t>
  </si>
  <si>
    <t xml:space="preserve">1-Отворени поступак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</si>
  <si>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</si>
  <si>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2-Рестриктивни поступак</t>
  </si>
  <si>
    <t xml:space="preserve">                                                                                                                       </t>
  </si>
  <si>
    <t xml:space="preserve">Институт за јавно здравље Србије </t>
  </si>
  <si>
    <t>ПО ВРСТАМА ПОСТУПКА</t>
  </si>
  <si>
    <t>Услуге штампања образаца и извештаја</t>
  </si>
  <si>
    <t>Остали материјал за одржавање зграде</t>
  </si>
  <si>
    <t>Oстали административни материјал (књижице, печати, табулири, картони, обрасци, и слично)</t>
  </si>
  <si>
    <t xml:space="preserve">Остале стручне услуге </t>
  </si>
  <si>
    <t xml:space="preserve">                                                                                                                                         </t>
  </si>
  <si>
    <t>Осигурање имовине (објекти  и опрема)</t>
  </si>
  <si>
    <t xml:space="preserve">Канцеларијски материјал </t>
  </si>
  <si>
    <t xml:space="preserve">Крв и крвни деривати </t>
  </si>
  <si>
    <t>Материјал за  имунизацију- вакцине</t>
  </si>
  <si>
    <t>Обавезно осигурање запослених у случају несреће на раду</t>
  </si>
  <si>
    <t>Оквирно време закључења уговора</t>
  </si>
  <si>
    <t>Услуге штампања, припреме (постера, плакатa, агенди, лифлета и израда другог пром.материјала)</t>
  </si>
  <si>
    <t>Службена одећа и униформе</t>
  </si>
  <si>
    <t>Текуће поправке и одржавање произв. моторне непокретне и немоторне опреме (клима уређаја и сл. )</t>
  </si>
  <si>
    <t>ОПРЕМА</t>
  </si>
  <si>
    <t>Материјал за  имунизацију за централизовано снабдевање - РФЗО</t>
  </si>
  <si>
    <t>ДОБРА (МАТЕРИЈАЛ+ОПРЕМА)</t>
  </si>
  <si>
    <t>Односи са јавношћу</t>
  </si>
  <si>
    <t xml:space="preserve">                     У хиљадама динара</t>
  </si>
  <si>
    <t>ПРЕДМЕТ НАБАВКИ</t>
  </si>
  <si>
    <t>без поступка</t>
  </si>
  <si>
    <t>ЈН поступци</t>
  </si>
  <si>
    <t xml:space="preserve">Набавке са поступком </t>
  </si>
  <si>
    <t xml:space="preserve">Набавке без поступка </t>
  </si>
  <si>
    <t>Ребаланс I Плана набавки</t>
  </si>
  <si>
    <t>s</t>
  </si>
  <si>
    <t>Осигурање имовине (објекти и опрема)</t>
  </si>
  <si>
    <t xml:space="preserve">Трошкови  смештаја на службеном путу у иностранству </t>
  </si>
  <si>
    <t>Остала поправка и одржавање уградне опреме</t>
  </si>
  <si>
    <t>Текуће поправке и одрж.производ. моторне непокретне и немоторне опреме (клима уређаја и сл.)</t>
  </si>
  <si>
    <t>Храна за експерименталне животиње (шаргарепа, купус, брикети,сунцокрет и друго)</t>
  </si>
  <si>
    <t>Животиње за експерименте (кунићи)</t>
  </si>
  <si>
    <t xml:space="preserve">Материјал за лабораторијске тестове </t>
  </si>
  <si>
    <t>Материјал за имунизацију за централизовано снабдевање - РФЗО</t>
  </si>
  <si>
    <t>Материјал за  имунизацију - вакцине</t>
  </si>
  <si>
    <t xml:space="preserve">Остале услуге за текуће поправке и одржавање зграде                                            </t>
  </si>
  <si>
    <t>Текуће поправке и одржавање опреме за саобраћај - возила</t>
  </si>
  <si>
    <t>Текуће поправке и одржавање рачунарске  опреме</t>
  </si>
  <si>
    <t xml:space="preserve">Остале услуге текуће поправке и одржавање зграде                                            </t>
  </si>
  <si>
    <t>Текуће поправке и одржавање рачунарске опреме</t>
  </si>
  <si>
    <t xml:space="preserve">Трошкови  превоза за службени пут у иностранство (авион, аутобус, воз) </t>
  </si>
  <si>
    <t>04</t>
  </si>
  <si>
    <t>01</t>
  </si>
  <si>
    <t>Oстале административне услуге (уговор о делу, ППП)</t>
  </si>
  <si>
    <t>центализована набавка</t>
  </si>
  <si>
    <t>Промена</t>
  </si>
  <si>
    <t xml:space="preserve">Промена </t>
  </si>
  <si>
    <t>Предлог Другог Ребаланса</t>
  </si>
  <si>
    <t>Први Ребаланс</t>
  </si>
  <si>
    <t>Текуће поправке и одржавање опреме за јавну безбедност  (противпожарне опреме)</t>
  </si>
  <si>
    <t xml:space="preserve">           у хиљадама динара</t>
  </si>
  <si>
    <t>Текуће поправке и одржавање  лабораторијске и опреме</t>
  </si>
  <si>
    <r>
      <t xml:space="preserve">                                                                                    </t>
    </r>
    <r>
      <rPr>
        <sz val="11"/>
        <rFont val="Times New Roman"/>
        <family val="1"/>
      </rPr>
      <t>У хиљадама динара</t>
    </r>
  </si>
  <si>
    <t>Остале опште услуге - физичко техничко обезбеђење</t>
  </si>
  <si>
    <t>Остале опште услуге - фотокопирање</t>
  </si>
  <si>
    <t>Остали материјал за потребе бифеа (шоље, чаше, тањири, тацне, прибор и друго)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</si>
  <si>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01- Буџет                                                                                                                            </t>
    </r>
  </si>
  <si>
    <t>Одвоз третираног медицинског отпада</t>
  </si>
  <si>
    <t xml:space="preserve">Стручне услуге </t>
  </si>
  <si>
    <t>Текуће поправке и одржававање  лабораторијске и медицинске опреме</t>
  </si>
  <si>
    <t>Радови на комуникацијским инсталацијама</t>
  </si>
  <si>
    <t>Tрошкови специјализованих услуга по пројектима</t>
  </si>
  <si>
    <t>Трошкови специјализованих услуга по пројектима</t>
  </si>
  <si>
    <t>Опрема за саобраћај</t>
  </si>
  <si>
    <t>Возило</t>
  </si>
  <si>
    <t>Oпрема за саобраћај</t>
  </si>
  <si>
    <t>у хиљадама динара</t>
  </si>
  <si>
    <t>Материјал за  имунизацију против сезонског грипа</t>
  </si>
  <si>
    <t xml:space="preserve"> НАЦРТ ПЛАНА НАБАВКИ за 2021. годину</t>
  </si>
  <si>
    <t xml:space="preserve"> </t>
  </si>
  <si>
    <t>2/2022.</t>
  </si>
  <si>
    <t>4/2022.</t>
  </si>
  <si>
    <t>12/2022.</t>
  </si>
  <si>
    <t>10/2022.</t>
  </si>
  <si>
    <t>5/2022.          10/2022.</t>
  </si>
  <si>
    <t>9/2022.</t>
  </si>
  <si>
    <t>3/2022.</t>
  </si>
  <si>
    <t>11/2022.</t>
  </si>
  <si>
    <t>5/2022.</t>
  </si>
  <si>
    <t>6/2022.          11/2022.</t>
  </si>
  <si>
    <t>6/2022.</t>
  </si>
  <si>
    <t>Члан 27</t>
  </si>
  <si>
    <t>Члан 13</t>
  </si>
  <si>
    <t>Члан 11</t>
  </si>
  <si>
    <t>Члан 12</t>
  </si>
  <si>
    <t xml:space="preserve">                                   Председник </t>
  </si>
  <si>
    <t>Закуп осталог простора</t>
  </si>
  <si>
    <t>ЗА  2022. ГОДИНУ</t>
  </si>
  <si>
    <t xml:space="preserve">    2022. ГОДИНУ</t>
  </si>
  <si>
    <t>02</t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</si>
  <si>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04-Сопствени  приходи буџетских корисника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</si>
  <si>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02- РФЗО                                                                                                                            </t>
    </r>
  </si>
  <si>
    <t>3-Конкурентни поступак са преговарањем</t>
  </si>
  <si>
    <t>4-Конкурентни дијалог</t>
  </si>
  <si>
    <t>5-Партнерство за иновације</t>
  </si>
  <si>
    <t>6-Преговарачки поступак без објављивања  јавног позива</t>
  </si>
  <si>
    <t>7-Преговарачки поступак са објављивањем јавног позива</t>
  </si>
  <si>
    <t>2/2023.</t>
  </si>
  <si>
    <t>4/2023.</t>
  </si>
  <si>
    <t>4/2023.          12/2023.</t>
  </si>
  <si>
    <t>2/2023 .         9/2023.</t>
  </si>
  <si>
    <t>10/2023.</t>
  </si>
  <si>
    <t>5/2023.          10/2023.</t>
  </si>
  <si>
    <t>9/2023.</t>
  </si>
  <si>
    <t>10/2023..</t>
  </si>
  <si>
    <t>3/2023.</t>
  </si>
  <si>
    <t>5/2023.          11/2023.</t>
  </si>
  <si>
    <t>11/2023.</t>
  </si>
  <si>
    <t>5/2023.</t>
  </si>
  <si>
    <t>3/2023.          10/2023.</t>
  </si>
  <si>
    <t>6/2023.          11/2023.</t>
  </si>
  <si>
    <t>6/2023.</t>
  </si>
  <si>
    <t>4/2023..</t>
  </si>
  <si>
    <t>4/2022.         12/2022.</t>
  </si>
  <si>
    <t>2/2022.          9/2022.</t>
  </si>
  <si>
    <t>5/2022.       11/2022.</t>
  </si>
  <si>
    <t>5/2022.         11/2022.</t>
  </si>
  <si>
    <t>2/2022.          10/2022.</t>
  </si>
  <si>
    <t>3/2022.          11/2022.</t>
  </si>
  <si>
    <t>Комуникациона и остала опрема</t>
  </si>
  <si>
    <t>Мерна опрема</t>
  </si>
  <si>
    <t>Медицинска, лабораторијска и мерна опрема</t>
  </si>
  <si>
    <t xml:space="preserve">               Управног одбора</t>
  </si>
  <si>
    <t>Прим. др сц. мед. Небојша Милетић</t>
  </si>
  <si>
    <t>Уградна опрема</t>
  </si>
  <si>
    <t xml:space="preserve">Остала опрема (клима уређај и сл.) </t>
  </si>
  <si>
    <t>1                 6</t>
  </si>
  <si>
    <t>Члан 27 у вези члана 75</t>
  </si>
  <si>
    <t>Јул 2022. годинe</t>
  </si>
  <si>
    <t>Радови на комуникационим инсталацијама и опреми за снабдевање специјалним гасовима</t>
  </si>
  <si>
    <t>ДРУГИ РЕБАЛАНС ПЛАНА НАБАВКИ ЗА 2022. ГОДИНУ</t>
  </si>
  <si>
    <t>ДРУГИ РЕБАЛАНС за 2022. годину</t>
  </si>
  <si>
    <t xml:space="preserve">                                                                           </t>
  </si>
  <si>
    <t>ДРУГИ РЕБАЛАНС ПЛАНА НАБАВКИ</t>
  </si>
  <si>
    <t xml:space="preserve">   ДРУГИ РЕБАЛАНС  ПЛАНА НАБАВКИ                 </t>
  </si>
  <si>
    <t xml:space="preserve">  ДРУГИ РЕБАЛАНС ПЛАНА  НАБАВКИ  ЗА 2022. Г0ДИНУ           
</t>
  </si>
  <si>
    <t>Други Ребаланс Плана за 2022. годину</t>
  </si>
  <si>
    <t xml:space="preserve">ДРУГИ РЕБАЛАНС ПЛАНА НАБАВКИ ЗА 2022. Г0ДИНУ           
</t>
  </si>
  <si>
    <t xml:space="preserve">                Председник</t>
  </si>
  <si>
    <t xml:space="preserve">           Управног одбора</t>
  </si>
  <si>
    <t xml:space="preserve">   Прим. др сц. мед.Небојша Милетић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</si>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</sst>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\ _D_i_n_._-;\-* #,##0.0\ _D_i_n_._-;_-* &quot;-&quot;??\ _D_i_n_._-;_-@_-"/>
    <numFmt numFmtId="193" formatCode="_-* #,##0\ _D_i_n_._-;\-* #,##0\ _D_i_n_._-;_-* &quot;-&quot;??\ _D_i_n_._-;_-@_-"/>
    <numFmt numFmtId="194" formatCode="#,##0\ _D_i_n_."/>
    <numFmt numFmtId="195" formatCode="0.0"/>
    <numFmt numFmtId="196" formatCode="_-* #,##0.0\ &quot;Din.&quot;_-;\-* #,##0.0\ &quot;Din.&quot;_-;_-* &quot;-&quot;??\ &quot;Din.&quot;_-;_-@_-"/>
    <numFmt numFmtId="197" formatCode="_-* #,##0\ &quot;Din.&quot;_-;\-* #,##0\ &quot;Din.&quot;_-;_-* &quot;-&quot;??\ &quot;Din.&quot;_-;_-@_-"/>
    <numFmt numFmtId="198" formatCode="_-* #,##0.000\ _D_i_n_._-;\-* #,##0.000\ _D_i_n_._-;_-* &quot;-&quot;??\ _D_i_n_._-;_-@_-"/>
    <numFmt numFmtId="199" formatCode="_-* #,##0.0000\ _D_i_n_._-;\-* #,##0.0000\ _D_i_n_._-;_-* &quot;-&quot;??\ _D_i_n_._-;_-@_-"/>
    <numFmt numFmtId="200" formatCode="#,##0_ ;\-#,##0\ "/>
    <numFmt numFmtId="201" formatCode="0_ ;\-0\ "/>
    <numFmt numFmtId="202" formatCode="_(* #,##0.000_);_(* \(#,##0.000\);_(* &quot;-&quot;???_);_(@_)"/>
    <numFmt numFmtId="203" formatCode="#,##0.00_ ;\-#,##0.00\ "/>
    <numFmt numFmtId="204" formatCode="#,##0.0\ _D_i_n_."/>
    <numFmt numFmtId="205" formatCode="#,##0.00\ _D_i_n_."/>
    <numFmt numFmtId="206" formatCode="#,##0.000\ _D_i_n_."/>
    <numFmt numFmtId="207" formatCode="[$-C1A]d\.\ mmmm\ yyyy"/>
    <numFmt numFmtId="208" formatCode="0.0000"/>
  </numFmts>
  <fonts count="61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1"/>
      <name val="Times New Roman"/>
      <family val="1"/>
    </font>
    <font>
      <sz val="7"/>
      <name val="Times New Roman"/>
      <family val="1"/>
    </font>
    <font>
      <sz val="1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indent="7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42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35" borderId="11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9" fillId="0" borderId="0" xfId="0" applyNumberFormat="1" applyFont="1" applyAlignment="1">
      <alignment vertical="center"/>
    </xf>
    <xf numFmtId="179" fontId="3" fillId="0" borderId="0" xfId="42" applyFont="1" applyBorder="1" applyAlignment="1">
      <alignment/>
    </xf>
    <xf numFmtId="179" fontId="18" fillId="0" borderId="0" xfId="42" applyFont="1" applyBorder="1" applyAlignment="1">
      <alignment/>
    </xf>
    <xf numFmtId="179" fontId="1" fillId="0" borderId="0" xfId="42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7"/>
    </xf>
    <xf numFmtId="4" fontId="11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 shrinkToFit="1"/>
    </xf>
    <xf numFmtId="4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179" fontId="9" fillId="0" borderId="0" xfId="42" applyFont="1" applyFill="1" applyAlignment="1">
      <alignment/>
    </xf>
    <xf numFmtId="4" fontId="1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left" indent="50"/>
    </xf>
    <xf numFmtId="0" fontId="9" fillId="0" borderId="0" xfId="0" applyFont="1" applyAlignment="1">
      <alignment horizontal="left" indent="25"/>
    </xf>
    <xf numFmtId="4" fontId="9" fillId="0" borderId="0" xfId="0" applyNumberFormat="1" applyFont="1" applyAlignment="1">
      <alignment horizontal="left" indent="25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3" fontId="9" fillId="2" borderId="10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righ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3" fontId="6" fillId="36" borderId="10" xfId="0" applyNumberFormat="1" applyFont="1" applyFill="1" applyBorder="1" applyAlignment="1">
      <alignment horizontal="right" vertical="center" wrapText="1"/>
    </xf>
    <xf numFmtId="0" fontId="19" fillId="37" borderId="10" xfId="0" applyFont="1" applyFill="1" applyBorder="1" applyAlignment="1">
      <alignment horizontal="center" vertical="center" wrapText="1"/>
    </xf>
    <xf numFmtId="3" fontId="19" fillId="37" borderId="1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center" wrapText="1"/>
    </xf>
    <xf numFmtId="3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right" vertical="center"/>
    </xf>
    <xf numFmtId="3" fontId="6" fillId="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3" fontId="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indent="25"/>
    </xf>
    <xf numFmtId="3" fontId="9" fillId="0" borderId="0" xfId="0" applyNumberFormat="1" applyFont="1" applyFill="1" applyBorder="1" applyAlignment="1">
      <alignment horizontal="right" vertical="justify"/>
    </xf>
    <xf numFmtId="3" fontId="9" fillId="0" borderId="0" xfId="0" applyNumberFormat="1" applyFont="1" applyFill="1" applyAlignment="1">
      <alignment vertical="justify"/>
    </xf>
    <xf numFmtId="3" fontId="9" fillId="1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4" fontId="0" fillId="0" borderId="0" xfId="0" applyNumberFormat="1" applyFont="1" applyAlignment="1">
      <alignment/>
    </xf>
    <xf numFmtId="179" fontId="0" fillId="0" borderId="0" xfId="42" applyFont="1" applyAlignment="1">
      <alignment/>
    </xf>
    <xf numFmtId="179" fontId="0" fillId="0" borderId="0" xfId="42" applyFont="1" applyBorder="1" applyAlignment="1">
      <alignment/>
    </xf>
    <xf numFmtId="0" fontId="6" fillId="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49" fontId="0" fillId="36" borderId="10" xfId="0" applyNumberFormat="1" applyFont="1" applyFill="1" applyBorder="1" applyAlignment="1">
      <alignment/>
    </xf>
    <xf numFmtId="0" fontId="22" fillId="2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 indent="23"/>
    </xf>
    <xf numFmtId="0" fontId="0" fillId="0" borderId="0" xfId="0" applyFont="1" applyAlignment="1">
      <alignment horizontal="left" indent="23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indent="25"/>
    </xf>
    <xf numFmtId="0" fontId="0" fillId="0" borderId="0" xfId="0" applyFont="1" applyAlignment="1">
      <alignment horizontal="left" indent="25"/>
    </xf>
    <xf numFmtId="0" fontId="6" fillId="0" borderId="0" xfId="0" applyFont="1" applyAlignment="1">
      <alignment horizontal="left" indent="25"/>
    </xf>
    <xf numFmtId="0" fontId="9" fillId="0" borderId="0" xfId="0" applyFont="1" applyAlignment="1">
      <alignment horizontal="left" indent="48"/>
    </xf>
    <xf numFmtId="0" fontId="0" fillId="0" borderId="0" xfId="0" applyFont="1" applyAlignment="1">
      <alignment horizontal="left" indent="48"/>
    </xf>
    <xf numFmtId="0" fontId="10" fillId="35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7" sqref="A7:N7"/>
    </sheetView>
  </sheetViews>
  <sheetFormatPr defaultColWidth="9.140625" defaultRowHeight="12.75"/>
  <cols>
    <col min="3" max="3" width="30.57421875" style="0" customWidth="1"/>
    <col min="9" max="9" width="14.421875" style="0" customWidth="1"/>
    <col min="10" max="10" width="54.421875" style="0" customWidth="1"/>
  </cols>
  <sheetData>
    <row r="1" spans="1:10" ht="18">
      <c r="A1" s="209" t="s">
        <v>160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8">
      <c r="A2" s="209" t="s">
        <v>16</v>
      </c>
      <c r="B2" s="209"/>
      <c r="C2" s="209"/>
      <c r="D2" s="209"/>
      <c r="E2" s="209"/>
      <c r="F2" s="209"/>
      <c r="G2" s="209"/>
      <c r="H2" s="209"/>
      <c r="I2" s="209"/>
      <c r="J2" s="209"/>
    </row>
    <row r="3" ht="15">
      <c r="A3" s="24"/>
    </row>
    <row r="4" ht="15">
      <c r="A4" s="24"/>
    </row>
    <row r="5" ht="76.5" customHeight="1">
      <c r="A5" s="25"/>
    </row>
    <row r="6" spans="1:10" ht="24.75">
      <c r="A6" s="210"/>
      <c r="B6" s="210"/>
      <c r="C6" s="210"/>
      <c r="D6" s="210"/>
      <c r="E6" s="210"/>
      <c r="F6" s="210"/>
      <c r="G6" s="210"/>
      <c r="H6" s="210"/>
      <c r="I6" s="210"/>
      <c r="J6" s="210"/>
    </row>
    <row r="7" spans="1:14" ht="51.75" customHeight="1">
      <c r="A7" s="212" t="s">
        <v>294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0" ht="24.75">
      <c r="A8" s="210" t="s">
        <v>295</v>
      </c>
      <c r="B8" s="210"/>
      <c r="C8" s="210"/>
      <c r="D8" s="210"/>
      <c r="E8" s="210"/>
      <c r="F8" s="210"/>
      <c r="G8" s="210"/>
      <c r="H8" s="210"/>
      <c r="I8" s="210"/>
      <c r="J8" s="210"/>
    </row>
    <row r="9" ht="16.5" customHeight="1">
      <c r="A9" s="28"/>
    </row>
    <row r="10" spans="1:10" ht="24.75">
      <c r="A10" s="78"/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24.75">
      <c r="A11" s="210" t="s">
        <v>161</v>
      </c>
      <c r="B11" s="210"/>
      <c r="C11" s="210"/>
      <c r="D11" s="210"/>
      <c r="E11" s="210"/>
      <c r="F11" s="210"/>
      <c r="G11" s="210"/>
      <c r="H11" s="210"/>
      <c r="I11" s="210"/>
      <c r="J11" s="210"/>
    </row>
    <row r="12" ht="21.75" customHeight="1">
      <c r="A12" s="28"/>
    </row>
    <row r="13" spans="1:10" ht="24.75">
      <c r="A13" s="210" t="s">
        <v>249</v>
      </c>
      <c r="B13" s="210"/>
      <c r="C13" s="210"/>
      <c r="D13" s="210"/>
      <c r="E13" s="210"/>
      <c r="F13" s="210"/>
      <c r="G13" s="210"/>
      <c r="H13" s="210"/>
      <c r="I13" s="210"/>
      <c r="J13" s="210"/>
    </row>
    <row r="14" ht="24.75">
      <c r="A14" s="28"/>
    </row>
    <row r="15" ht="15">
      <c r="A15" s="26"/>
    </row>
    <row r="16" ht="15">
      <c r="A16" s="26"/>
    </row>
    <row r="17" ht="15">
      <c r="A17" s="26"/>
    </row>
    <row r="18" ht="15">
      <c r="A18" s="26"/>
    </row>
    <row r="19" ht="15">
      <c r="A19" s="26"/>
    </row>
    <row r="20" ht="166.5" customHeight="1">
      <c r="A20" s="26"/>
    </row>
    <row r="21" spans="1:10" ht="15">
      <c r="A21" s="211" t="s">
        <v>290</v>
      </c>
      <c r="B21" s="211"/>
      <c r="C21" s="211"/>
      <c r="D21" s="211"/>
      <c r="E21" s="211"/>
      <c r="F21" s="211"/>
      <c r="G21" s="211"/>
      <c r="H21" s="211"/>
      <c r="I21" s="211"/>
      <c r="J21" s="211"/>
    </row>
  </sheetData>
  <sheetProtection/>
  <mergeCells count="8">
    <mergeCell ref="A1:J1"/>
    <mergeCell ref="A2:J2"/>
    <mergeCell ref="A8:J8"/>
    <mergeCell ref="A21:J21"/>
    <mergeCell ref="A13:J13"/>
    <mergeCell ref="A11:J11"/>
    <mergeCell ref="A6:J6"/>
    <mergeCell ref="A7:N7"/>
  </mergeCells>
  <printOptions/>
  <pageMargins left="0.7" right="0.7" top="0.75" bottom="0.75" header="0.3" footer="0.3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I16" sqref="I16"/>
    </sheetView>
  </sheetViews>
  <sheetFormatPr defaultColWidth="9.140625" defaultRowHeight="12.75"/>
  <sheetData>
    <row r="1" spans="1:9" ht="18">
      <c r="A1" s="209" t="s">
        <v>15</v>
      </c>
      <c r="B1" s="209"/>
      <c r="C1" s="209"/>
      <c r="D1" s="209"/>
      <c r="E1" s="209"/>
      <c r="F1" s="209"/>
      <c r="G1" s="209"/>
      <c r="H1" s="209"/>
      <c r="I1" s="209"/>
    </row>
    <row r="2" spans="1:9" ht="18">
      <c r="A2" s="209" t="s">
        <v>16</v>
      </c>
      <c r="B2" s="209"/>
      <c r="C2" s="209"/>
      <c r="D2" s="209"/>
      <c r="E2" s="209"/>
      <c r="F2" s="209"/>
      <c r="G2" s="209"/>
      <c r="H2" s="209"/>
      <c r="I2" s="209"/>
    </row>
    <row r="3" ht="15">
      <c r="A3" s="24"/>
    </row>
    <row r="4" ht="15">
      <c r="A4" s="24"/>
    </row>
    <row r="5" ht="15">
      <c r="A5" s="24"/>
    </row>
    <row r="6" spans="1:9" ht="92.25" customHeight="1">
      <c r="A6" s="215"/>
      <c r="B6" s="215"/>
      <c r="C6" s="215"/>
      <c r="D6" s="215"/>
      <c r="E6" s="215"/>
      <c r="F6" s="215"/>
      <c r="G6" s="215"/>
      <c r="H6" s="215"/>
      <c r="I6" s="215"/>
    </row>
    <row r="7" spans="1:14" ht="42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131"/>
      <c r="L7" s="131"/>
      <c r="M7" s="131"/>
      <c r="N7" s="131"/>
    </row>
    <row r="8" spans="1:14" ht="33.75" customHeight="1">
      <c r="A8" s="212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</row>
    <row r="9" spans="1:9" ht="42" customHeight="1">
      <c r="A9" s="216" t="s">
        <v>296</v>
      </c>
      <c r="B9" s="216"/>
      <c r="C9" s="216"/>
      <c r="D9" s="216"/>
      <c r="E9" s="216"/>
      <c r="F9" s="216"/>
      <c r="G9" s="216"/>
      <c r="H9" s="216"/>
      <c r="I9" s="216"/>
    </row>
    <row r="10" spans="1:9" ht="22.5">
      <c r="A10" s="214" t="s">
        <v>41</v>
      </c>
      <c r="B10" s="214"/>
      <c r="C10" s="214"/>
      <c r="D10" s="214"/>
      <c r="E10" s="214"/>
      <c r="F10" s="214"/>
      <c r="G10" s="214"/>
      <c r="H10" s="214"/>
      <c r="I10" s="214"/>
    </row>
    <row r="11" ht="27">
      <c r="A11" s="25"/>
    </row>
    <row r="12" spans="1:9" ht="22.5">
      <c r="A12" s="214" t="s">
        <v>250</v>
      </c>
      <c r="B12" s="214"/>
      <c r="C12" s="214"/>
      <c r="D12" s="214"/>
      <c r="E12" s="214"/>
      <c r="F12" s="214"/>
      <c r="G12" s="214"/>
      <c r="H12" s="214"/>
      <c r="I12" s="214"/>
    </row>
    <row r="13" ht="15">
      <c r="A13" s="26"/>
    </row>
    <row r="14" ht="15">
      <c r="A14" s="26"/>
    </row>
    <row r="15" ht="15">
      <c r="A15" s="26"/>
    </row>
    <row r="16" ht="15">
      <c r="A16" s="26"/>
    </row>
    <row r="17" ht="15">
      <c r="A17" s="26"/>
    </row>
    <row r="18" ht="6.75" customHeight="1">
      <c r="A18" s="26"/>
    </row>
    <row r="19" ht="15" hidden="1">
      <c r="A19" s="26"/>
    </row>
    <row r="20" ht="15" hidden="1">
      <c r="A20" s="26"/>
    </row>
    <row r="21" ht="15" hidden="1">
      <c r="A21" s="26"/>
    </row>
    <row r="22" ht="15" hidden="1">
      <c r="A22" s="26"/>
    </row>
    <row r="23" ht="168.75" customHeight="1">
      <c r="A23" s="26"/>
    </row>
    <row r="24" spans="1:9" ht="15">
      <c r="A24" s="211" t="s">
        <v>290</v>
      </c>
      <c r="B24" s="211"/>
      <c r="C24" s="211"/>
      <c r="D24" s="211"/>
      <c r="E24" s="211"/>
      <c r="F24" s="211"/>
      <c r="G24" s="211"/>
      <c r="H24" s="211"/>
      <c r="I24" s="211"/>
    </row>
  </sheetData>
  <sheetProtection/>
  <mergeCells count="9">
    <mergeCell ref="A8:N8"/>
    <mergeCell ref="A12:I12"/>
    <mergeCell ref="A24:I24"/>
    <mergeCell ref="A1:I1"/>
    <mergeCell ref="A2:I2"/>
    <mergeCell ref="A6:I6"/>
    <mergeCell ref="A9:I9"/>
    <mergeCell ref="A10:I10"/>
    <mergeCell ref="A7:J7"/>
  </mergeCells>
  <printOptions/>
  <pageMargins left="0.75" right="0.75" top="0.79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6"/>
  <sheetViews>
    <sheetView tabSelected="1" zoomScalePageLayoutView="0" workbookViewId="0" topLeftCell="A78">
      <selection activeCell="J78" sqref="J78"/>
    </sheetView>
  </sheetViews>
  <sheetFormatPr defaultColWidth="9.421875" defaultRowHeight="12.75"/>
  <cols>
    <col min="1" max="1" width="6.57421875" style="53" customWidth="1"/>
    <col min="2" max="2" width="10.57421875" style="53" customWidth="1"/>
    <col min="3" max="3" width="46.28125" style="53" customWidth="1"/>
    <col min="4" max="4" width="13.421875" style="84" hidden="1" customWidth="1"/>
    <col min="5" max="5" width="19.00390625" style="53" hidden="1" customWidth="1"/>
    <col min="6" max="6" width="16.8515625" style="53" customWidth="1"/>
    <col min="7" max="8" width="16.421875" style="53" hidden="1" customWidth="1"/>
    <col min="9" max="9" width="14.140625" style="53" customWidth="1"/>
    <col min="10" max="10" width="15.28125" style="53" customWidth="1"/>
    <col min="11" max="11" width="15.57421875" style="53" hidden="1" customWidth="1"/>
    <col min="12" max="12" width="14.28125" style="53" customWidth="1"/>
    <col min="13" max="13" width="19.421875" style="53" customWidth="1"/>
    <col min="14" max="14" width="1.57421875" style="53" hidden="1" customWidth="1"/>
    <col min="15" max="15" width="13.00390625" style="53" hidden="1" customWidth="1"/>
    <col min="16" max="16" width="13.57421875" style="53" hidden="1" customWidth="1"/>
    <col min="17" max="17" width="11.421875" style="53" hidden="1" customWidth="1"/>
    <col min="18" max="18" width="14.00390625" style="53" hidden="1" customWidth="1"/>
    <col min="19" max="19" width="12.57421875" style="53" hidden="1" customWidth="1"/>
    <col min="20" max="20" width="17.57421875" style="53" hidden="1" customWidth="1"/>
    <col min="21" max="21" width="14.00390625" style="53" customWidth="1"/>
    <col min="22" max="22" width="13.00390625" style="185" customWidth="1"/>
    <col min="23" max="23" width="9.421875" style="53" customWidth="1"/>
    <col min="24" max="24" width="17.421875" style="82" bestFit="1" customWidth="1"/>
    <col min="25" max="25" width="9.421875" style="53" customWidth="1"/>
    <col min="26" max="26" width="15.57421875" style="82" customWidth="1"/>
    <col min="27" max="16384" width="9.421875" style="53" customWidth="1"/>
  </cols>
  <sheetData>
    <row r="1" spans="1:21" ht="22.5" customHeight="1">
      <c r="A1" s="221" t="s">
        <v>292</v>
      </c>
      <c r="B1" s="221"/>
      <c r="C1" s="221"/>
      <c r="D1" s="222"/>
      <c r="E1" s="222"/>
      <c r="F1" s="222"/>
      <c r="G1" s="222"/>
      <c r="H1" s="222"/>
      <c r="I1" s="222"/>
      <c r="J1" s="222"/>
      <c r="K1" s="222"/>
      <c r="L1" s="222"/>
      <c r="M1" s="222"/>
      <c r="Q1" s="220" t="s">
        <v>212</v>
      </c>
      <c r="R1" s="220"/>
      <c r="S1" s="85"/>
      <c r="T1" s="85"/>
      <c r="U1" s="85"/>
    </row>
    <row r="2" spans="5:20" ht="19.5" customHeight="1">
      <c r="E2" s="53" t="s">
        <v>0</v>
      </c>
      <c r="M2" s="53" t="s">
        <v>228</v>
      </c>
      <c r="N2" s="58" t="s">
        <v>180</v>
      </c>
      <c r="T2" s="53" t="s">
        <v>228</v>
      </c>
    </row>
    <row r="3" spans="1:26" s="91" customFormat="1" ht="87" customHeight="1">
      <c r="A3" s="176" t="s">
        <v>52</v>
      </c>
      <c r="B3" s="176" t="s">
        <v>53</v>
      </c>
      <c r="C3" s="176" t="s">
        <v>181</v>
      </c>
      <c r="D3" s="177" t="s">
        <v>182</v>
      </c>
      <c r="E3" s="176" t="s">
        <v>183</v>
      </c>
      <c r="F3" s="176" t="s">
        <v>184</v>
      </c>
      <c r="G3" s="176" t="s">
        <v>207</v>
      </c>
      <c r="H3" s="176" t="s">
        <v>207</v>
      </c>
      <c r="I3" s="176" t="s">
        <v>207</v>
      </c>
      <c r="J3" s="176" t="s">
        <v>185</v>
      </c>
      <c r="K3" s="176" t="s">
        <v>207</v>
      </c>
      <c r="L3" s="176" t="s">
        <v>207</v>
      </c>
      <c r="M3" s="176" t="s">
        <v>293</v>
      </c>
      <c r="N3" s="87" t="s">
        <v>186</v>
      </c>
      <c r="O3" s="87" t="s">
        <v>207</v>
      </c>
      <c r="P3" s="87" t="s">
        <v>210</v>
      </c>
      <c r="Q3" s="87" t="s">
        <v>207</v>
      </c>
      <c r="R3" s="87" t="s">
        <v>209</v>
      </c>
      <c r="S3" s="87" t="s">
        <v>207</v>
      </c>
      <c r="T3" s="87" t="s">
        <v>230</v>
      </c>
      <c r="U3" s="86"/>
      <c r="V3" s="186"/>
      <c r="X3" s="90"/>
      <c r="Z3" s="90"/>
    </row>
    <row r="4" spans="1:22" ht="24.75" customHeight="1">
      <c r="A4" s="132"/>
      <c r="B4" s="133"/>
      <c r="C4" s="134" t="s">
        <v>54</v>
      </c>
      <c r="D4" s="135" t="e">
        <f aca="true" t="shared" si="0" ref="D4:K4">D5+D6</f>
        <v>#REF!</v>
      </c>
      <c r="E4" s="135" t="e">
        <f t="shared" si="0"/>
        <v>#REF!</v>
      </c>
      <c r="F4" s="135">
        <f>F5+F6</f>
        <v>2477445</v>
      </c>
      <c r="G4" s="135" t="e">
        <f t="shared" si="0"/>
        <v>#REF!</v>
      </c>
      <c r="H4" s="135">
        <f>H5+H6</f>
        <v>0</v>
      </c>
      <c r="I4" s="135">
        <f>I5+I6</f>
        <v>24092</v>
      </c>
      <c r="J4" s="135" t="e">
        <f>J5+J6</f>
        <v>#VALUE!</v>
      </c>
      <c r="K4" s="135">
        <f t="shared" si="0"/>
        <v>0</v>
      </c>
      <c r="L4" s="135">
        <f>L5+L6</f>
        <v>1874</v>
      </c>
      <c r="M4" s="135" t="e">
        <f>F4+I4+J4+L4</f>
        <v>#VALUE!</v>
      </c>
      <c r="N4" s="89" t="s">
        <v>187</v>
      </c>
      <c r="O4" s="89">
        <f>O6</f>
        <v>2250</v>
      </c>
      <c r="P4" s="89" t="e">
        <f>M4+O4</f>
        <v>#VALUE!</v>
      </c>
      <c r="Q4" s="89">
        <f>Q5+Q6</f>
        <v>2085</v>
      </c>
      <c r="R4" s="89" t="e">
        <f>P4+Q4</f>
        <v>#VALUE!</v>
      </c>
      <c r="S4" s="89">
        <f>S5+S6</f>
        <v>-391713</v>
      </c>
      <c r="T4" s="89" t="e">
        <f>M4+S4</f>
        <v>#VALUE!</v>
      </c>
      <c r="U4" s="193"/>
      <c r="V4" s="194"/>
    </row>
    <row r="5" spans="1:22" ht="24.75" customHeight="1">
      <c r="A5" s="132"/>
      <c r="B5" s="133"/>
      <c r="C5" s="134" t="s">
        <v>55</v>
      </c>
      <c r="D5" s="135" t="e">
        <f>D74+D111+D120</f>
        <v>#REF!</v>
      </c>
      <c r="E5" s="135" t="e">
        <f>E74</f>
        <v>#REF!</v>
      </c>
      <c r="F5" s="135">
        <f>F74+F127</f>
        <v>2402283</v>
      </c>
      <c r="G5" s="135" t="e">
        <f>G74</f>
        <v>#REF!</v>
      </c>
      <c r="H5" s="135">
        <f>H74+H127</f>
        <v>0</v>
      </c>
      <c r="I5" s="135">
        <f>I74+I127</f>
        <v>18408</v>
      </c>
      <c r="J5" s="135" t="e">
        <f>J74+J127</f>
        <v>#VALUE!</v>
      </c>
      <c r="K5" s="135">
        <f>K74+K127</f>
        <v>0</v>
      </c>
      <c r="L5" s="135">
        <f>L74+L127</f>
        <v>885</v>
      </c>
      <c r="M5" s="135" t="e">
        <f>F5+J5+I5+L5</f>
        <v>#VALUE!</v>
      </c>
      <c r="N5" s="89">
        <f>92880+72840</f>
        <v>165720</v>
      </c>
      <c r="O5" s="89"/>
      <c r="P5" s="89" t="e">
        <f>M5+O5</f>
        <v>#VALUE!</v>
      </c>
      <c r="Q5" s="89">
        <f>Q98+Q147</f>
        <v>2000</v>
      </c>
      <c r="R5" s="89" t="e">
        <f>P5+Q5</f>
        <v>#VALUE!</v>
      </c>
      <c r="S5" s="89">
        <f>S74</f>
        <v>-393583</v>
      </c>
      <c r="T5" s="89" t="e">
        <f aca="true" t="shared" si="1" ref="T5:T69">M5+S5</f>
        <v>#VALUE!</v>
      </c>
      <c r="U5" s="193"/>
      <c r="V5" s="194"/>
    </row>
    <row r="6" spans="1:22" ht="24.75" customHeight="1">
      <c r="A6" s="132"/>
      <c r="B6" s="133"/>
      <c r="C6" s="134" t="s">
        <v>56</v>
      </c>
      <c r="D6" s="135" t="e">
        <f>D7+D9+D12+D17+D21+D25+D28+D44+D49+D60+D62+D69</f>
        <v>#REF!</v>
      </c>
      <c r="E6" s="135" t="e">
        <f>E7+E9+E12+E17+E21+E25+E28+E44+E49+E60+E62+E69</f>
        <v>#REF!</v>
      </c>
      <c r="F6" s="135">
        <f>F7+F12+F17+F25+F28+F44+F49+F60+F62+F69</f>
        <v>75162</v>
      </c>
      <c r="G6" s="135">
        <f>G7+G9+G12+G17+G21+G25+G28+G44+G49+G60+G62+G69</f>
        <v>0</v>
      </c>
      <c r="H6" s="135">
        <f>H7+H9+H12+H17+H21+H25+H28+H44+H49+H60+H62+H69</f>
        <v>0</v>
      </c>
      <c r="I6" s="135">
        <f>I7+I9+I12+I17+I21+I25+I28+I44+I49+I60+I62+I69</f>
        <v>5684</v>
      </c>
      <c r="J6" s="135">
        <f>J7+J12+J17+J25+J28+J44+J49+J60+J62+J69+J9+J21</f>
        <v>59107</v>
      </c>
      <c r="K6" s="135">
        <f>K7+K9+K12+K17+K21+K25+K28+K44+K49+K60+K62+K69</f>
        <v>0</v>
      </c>
      <c r="L6" s="135">
        <f>L7+L9+L12+L17+L21+L25+L28+L44+L49+L60+L62+L69</f>
        <v>989</v>
      </c>
      <c r="M6" s="135">
        <f>F6+J6+K6+I6+L6</f>
        <v>140942</v>
      </c>
      <c r="N6" s="89">
        <f>50265+300</f>
        <v>50565</v>
      </c>
      <c r="O6" s="89">
        <f>O36</f>
        <v>2250</v>
      </c>
      <c r="P6" s="89">
        <f>M6+O6</f>
        <v>143192</v>
      </c>
      <c r="Q6" s="89">
        <f>Q47+Q71</f>
        <v>85</v>
      </c>
      <c r="R6" s="89">
        <f>P6+Q6</f>
        <v>143277</v>
      </c>
      <c r="S6" s="89">
        <f>S7+S9+S12+S17+S25+S28+S49+S60+S62+S69+S44</f>
        <v>1870</v>
      </c>
      <c r="T6" s="89">
        <f t="shared" si="1"/>
        <v>142812</v>
      </c>
      <c r="U6" s="193"/>
      <c r="V6" s="194"/>
    </row>
    <row r="7" spans="1:21" ht="24.75" customHeight="1">
      <c r="A7" s="152"/>
      <c r="B7" s="153"/>
      <c r="C7" s="154" t="s">
        <v>57</v>
      </c>
      <c r="D7" s="155">
        <f aca="true" t="shared" si="2" ref="D7:K7">D8</f>
        <v>0</v>
      </c>
      <c r="E7" s="155">
        <f t="shared" si="2"/>
        <v>4500</v>
      </c>
      <c r="F7" s="155">
        <f t="shared" si="2"/>
        <v>3750</v>
      </c>
      <c r="G7" s="155">
        <f t="shared" si="2"/>
        <v>0</v>
      </c>
      <c r="H7" s="155"/>
      <c r="I7" s="155"/>
      <c r="J7" s="155">
        <f t="shared" si="2"/>
        <v>0</v>
      </c>
      <c r="K7" s="155">
        <f t="shared" si="2"/>
        <v>0</v>
      </c>
      <c r="L7" s="155"/>
      <c r="M7" s="155">
        <f>F7+H7+J7+K7</f>
        <v>3750</v>
      </c>
      <c r="N7" s="89"/>
      <c r="O7" s="89"/>
      <c r="P7" s="89">
        <f>P8</f>
        <v>3750</v>
      </c>
      <c r="Q7" s="89"/>
      <c r="R7" s="89">
        <f>P7</f>
        <v>3750</v>
      </c>
      <c r="S7" s="89"/>
      <c r="T7" s="89">
        <f t="shared" si="1"/>
        <v>3750</v>
      </c>
      <c r="U7" s="93"/>
    </row>
    <row r="8" spans="1:21" ht="24.75" customHeight="1">
      <c r="A8" s="88">
        <v>1</v>
      </c>
      <c r="B8" s="94">
        <v>421211</v>
      </c>
      <c r="C8" s="95" t="s">
        <v>58</v>
      </c>
      <c r="D8" s="96"/>
      <c r="E8" s="97">
        <v>4500</v>
      </c>
      <c r="F8" s="97">
        <f>4500/1.2</f>
        <v>3750</v>
      </c>
      <c r="G8" s="97"/>
      <c r="H8" s="97"/>
      <c r="I8" s="97"/>
      <c r="J8" s="97"/>
      <c r="K8" s="97"/>
      <c r="L8" s="97"/>
      <c r="M8" s="97">
        <f>F8+I8+J8+L8</f>
        <v>3750</v>
      </c>
      <c r="N8" s="97"/>
      <c r="O8" s="97"/>
      <c r="P8" s="97">
        <f>M8+O8</f>
        <v>3750</v>
      </c>
      <c r="Q8" s="97"/>
      <c r="R8" s="97">
        <f>O8+Q8</f>
        <v>0</v>
      </c>
      <c r="S8" s="97"/>
      <c r="T8" s="97">
        <f t="shared" si="1"/>
        <v>3750</v>
      </c>
      <c r="U8" s="98"/>
    </row>
    <row r="9" spans="1:21" ht="24.75" customHeight="1">
      <c r="A9" s="152"/>
      <c r="B9" s="153"/>
      <c r="C9" s="154" t="s">
        <v>59</v>
      </c>
      <c r="D9" s="155">
        <f>D10+D11</f>
        <v>350</v>
      </c>
      <c r="E9" s="155">
        <f>E10+E11</f>
        <v>1000</v>
      </c>
      <c r="F9" s="155">
        <f>F10+F11</f>
        <v>0</v>
      </c>
      <c r="G9" s="155">
        <f>G10</f>
        <v>0</v>
      </c>
      <c r="H9" s="155"/>
      <c r="I9" s="155"/>
      <c r="J9" s="155">
        <f>J10+J11</f>
        <v>1090</v>
      </c>
      <c r="K9" s="155">
        <f>K10+K11</f>
        <v>0</v>
      </c>
      <c r="L9" s="155"/>
      <c r="M9" s="155">
        <f>F9+H9+J9+K9</f>
        <v>1090</v>
      </c>
      <c r="N9" s="89"/>
      <c r="O9" s="89"/>
      <c r="P9" s="89">
        <f>P10+P11</f>
        <v>1090</v>
      </c>
      <c r="Q9" s="89"/>
      <c r="R9" s="89">
        <f>P9</f>
        <v>1090</v>
      </c>
      <c r="S9" s="89"/>
      <c r="T9" s="89">
        <f t="shared" si="1"/>
        <v>1090</v>
      </c>
      <c r="U9" s="93"/>
    </row>
    <row r="10" spans="1:21" ht="24.75" customHeight="1">
      <c r="A10" s="88">
        <v>2</v>
      </c>
      <c r="B10" s="94">
        <v>421321</v>
      </c>
      <c r="C10" s="95" t="s">
        <v>36</v>
      </c>
      <c r="D10" s="96">
        <v>350</v>
      </c>
      <c r="E10" s="99"/>
      <c r="F10" s="97"/>
      <c r="G10" s="97"/>
      <c r="H10" s="97"/>
      <c r="I10" s="97"/>
      <c r="J10" s="97">
        <v>300</v>
      </c>
      <c r="K10" s="97"/>
      <c r="L10" s="97"/>
      <c r="M10" s="97">
        <f>F10+I10+J10+L10</f>
        <v>300</v>
      </c>
      <c r="N10" s="97"/>
      <c r="O10" s="97"/>
      <c r="P10" s="97">
        <f>M10+O10</f>
        <v>300</v>
      </c>
      <c r="Q10" s="97"/>
      <c r="R10" s="97">
        <f>O10+Q10</f>
        <v>0</v>
      </c>
      <c r="S10" s="97"/>
      <c r="T10" s="97">
        <f t="shared" si="1"/>
        <v>300</v>
      </c>
      <c r="U10" s="98"/>
    </row>
    <row r="11" spans="1:21" ht="24.75" customHeight="1">
      <c r="A11" s="88">
        <v>3</v>
      </c>
      <c r="B11" s="94">
        <v>421324</v>
      </c>
      <c r="C11" s="100" t="s">
        <v>219</v>
      </c>
      <c r="D11" s="96"/>
      <c r="E11" s="97">
        <v>1000</v>
      </c>
      <c r="F11" s="97"/>
      <c r="G11" s="97"/>
      <c r="H11" s="97"/>
      <c r="I11" s="97"/>
      <c r="J11" s="97">
        <v>790</v>
      </c>
      <c r="K11" s="97"/>
      <c r="L11" s="97"/>
      <c r="M11" s="97">
        <f>F11+I11+J11+L11</f>
        <v>790</v>
      </c>
      <c r="N11" s="97"/>
      <c r="O11" s="97"/>
      <c r="P11" s="97">
        <f>M11+O11</f>
        <v>790</v>
      </c>
      <c r="Q11" s="97"/>
      <c r="R11" s="97">
        <f>O11+Q11</f>
        <v>0</v>
      </c>
      <c r="S11" s="97"/>
      <c r="T11" s="97">
        <f t="shared" si="1"/>
        <v>790</v>
      </c>
      <c r="U11" s="98"/>
    </row>
    <row r="12" spans="1:21" ht="24.75" customHeight="1">
      <c r="A12" s="152"/>
      <c r="B12" s="156"/>
      <c r="C12" s="157" t="s">
        <v>60</v>
      </c>
      <c r="D12" s="155">
        <f>D13+D14+D15+D16</f>
        <v>390</v>
      </c>
      <c r="E12" s="155">
        <f>E13+E14+E15+E16</f>
        <v>2700</v>
      </c>
      <c r="F12" s="155">
        <f>F13+F14+F15+F16</f>
        <v>2616</v>
      </c>
      <c r="G12" s="155">
        <f>G13</f>
        <v>0</v>
      </c>
      <c r="H12" s="155">
        <f>H15</f>
        <v>0</v>
      </c>
      <c r="I12" s="155"/>
      <c r="J12" s="155">
        <f>J13+J14+J15+J16</f>
        <v>667</v>
      </c>
      <c r="K12" s="155">
        <f>K13+K14+K15+K16</f>
        <v>0</v>
      </c>
      <c r="L12" s="155">
        <v>0</v>
      </c>
      <c r="M12" s="155">
        <f>F12+H12+J12+K12+L12</f>
        <v>3283</v>
      </c>
      <c r="N12" s="89"/>
      <c r="O12" s="89"/>
      <c r="P12" s="89">
        <f>P13+P14</f>
        <v>1916</v>
      </c>
      <c r="Q12" s="89"/>
      <c r="R12" s="89">
        <f>P12</f>
        <v>1916</v>
      </c>
      <c r="S12" s="89"/>
      <c r="T12" s="89">
        <f t="shared" si="1"/>
        <v>3283</v>
      </c>
      <c r="U12" s="93"/>
    </row>
    <row r="13" spans="1:21" ht="24.75" customHeight="1">
      <c r="A13" s="88">
        <v>4</v>
      </c>
      <c r="B13" s="94">
        <v>421411</v>
      </c>
      <c r="C13" s="100" t="s">
        <v>61</v>
      </c>
      <c r="D13" s="96"/>
      <c r="E13" s="97">
        <v>1400</v>
      </c>
      <c r="F13" s="97">
        <v>1333</v>
      </c>
      <c r="G13" s="97"/>
      <c r="H13" s="97"/>
      <c r="I13" s="97"/>
      <c r="J13" s="97"/>
      <c r="K13" s="97"/>
      <c r="L13" s="97"/>
      <c r="M13" s="97">
        <f>F13+I13+J13+L13</f>
        <v>1333</v>
      </c>
      <c r="N13" s="97"/>
      <c r="O13" s="97"/>
      <c r="P13" s="97">
        <f>M13+O13</f>
        <v>1333</v>
      </c>
      <c r="Q13" s="97"/>
      <c r="R13" s="97">
        <f>O13+Q13</f>
        <v>0</v>
      </c>
      <c r="S13" s="97"/>
      <c r="T13" s="97">
        <f t="shared" si="1"/>
        <v>1333</v>
      </c>
      <c r="U13" s="98"/>
    </row>
    <row r="14" spans="1:21" ht="24.75" customHeight="1">
      <c r="A14" s="88">
        <v>5</v>
      </c>
      <c r="B14" s="94">
        <v>421412</v>
      </c>
      <c r="C14" s="100" t="s">
        <v>1</v>
      </c>
      <c r="D14" s="96"/>
      <c r="E14" s="99">
        <v>700</v>
      </c>
      <c r="F14" s="97">
        <v>583</v>
      </c>
      <c r="G14" s="97"/>
      <c r="H14" s="97"/>
      <c r="I14" s="97"/>
      <c r="J14" s="97"/>
      <c r="K14" s="97"/>
      <c r="L14" s="97"/>
      <c r="M14" s="97">
        <f>F14+I14+J14+L14</f>
        <v>583</v>
      </c>
      <c r="N14" s="97"/>
      <c r="O14" s="97"/>
      <c r="P14" s="97">
        <f>M14+O14</f>
        <v>583</v>
      </c>
      <c r="Q14" s="97"/>
      <c r="R14" s="97">
        <f>O14+Q14</f>
        <v>0</v>
      </c>
      <c r="S14" s="97"/>
      <c r="T14" s="97">
        <f t="shared" si="1"/>
        <v>583</v>
      </c>
      <c r="U14" s="98"/>
    </row>
    <row r="15" spans="1:21" ht="24.75" customHeight="1">
      <c r="A15" s="88">
        <f>A14+1</f>
        <v>6</v>
      </c>
      <c r="B15" s="94">
        <v>421414</v>
      </c>
      <c r="C15" s="100" t="s">
        <v>2</v>
      </c>
      <c r="D15" s="96"/>
      <c r="E15" s="99">
        <v>600</v>
      </c>
      <c r="F15" s="97">
        <v>700</v>
      </c>
      <c r="G15" s="97"/>
      <c r="H15" s="97"/>
      <c r="I15" s="97"/>
      <c r="J15" s="97"/>
      <c r="K15" s="97"/>
      <c r="L15" s="97"/>
      <c r="M15" s="97">
        <f>F15+I15+J15+L15</f>
        <v>700</v>
      </c>
      <c r="N15" s="97"/>
      <c r="O15" s="97"/>
      <c r="P15" s="97">
        <f>M15+O15</f>
        <v>700</v>
      </c>
      <c r="Q15" s="97"/>
      <c r="R15" s="97">
        <f>O15+Q15</f>
        <v>0</v>
      </c>
      <c r="S15" s="97"/>
      <c r="T15" s="97">
        <f t="shared" si="1"/>
        <v>700</v>
      </c>
      <c r="U15" s="98"/>
    </row>
    <row r="16" spans="1:21" ht="24.75" customHeight="1">
      <c r="A16" s="88">
        <f>A15+1</f>
        <v>7</v>
      </c>
      <c r="B16" s="94">
        <v>4214191</v>
      </c>
      <c r="C16" s="100" t="s">
        <v>38</v>
      </c>
      <c r="D16" s="96">
        <v>390</v>
      </c>
      <c r="E16" s="99"/>
      <c r="F16" s="97"/>
      <c r="G16" s="97"/>
      <c r="H16" s="97"/>
      <c r="I16" s="97"/>
      <c r="J16" s="97">
        <v>667</v>
      </c>
      <c r="K16" s="195"/>
      <c r="L16" s="97"/>
      <c r="M16" s="97">
        <f>F16+I16+J16+L16</f>
        <v>667</v>
      </c>
      <c r="N16" s="97"/>
      <c r="O16" s="97"/>
      <c r="P16" s="97">
        <f>M16+O16</f>
        <v>667</v>
      </c>
      <c r="Q16" s="97"/>
      <c r="R16" s="97">
        <f>O16+Q16</f>
        <v>0</v>
      </c>
      <c r="S16" s="97"/>
      <c r="T16" s="97">
        <f t="shared" si="1"/>
        <v>667</v>
      </c>
      <c r="U16" s="98"/>
    </row>
    <row r="17" spans="1:21" ht="24.75" customHeight="1">
      <c r="A17" s="152"/>
      <c r="B17" s="153"/>
      <c r="C17" s="157" t="s">
        <v>62</v>
      </c>
      <c r="D17" s="155">
        <f>D18+D19+D20</f>
        <v>0</v>
      </c>
      <c r="E17" s="155">
        <f>E18+E19+E20</f>
        <v>1590</v>
      </c>
      <c r="F17" s="155">
        <f>F18+F19+F20</f>
        <v>2200</v>
      </c>
      <c r="G17" s="155">
        <f>G18</f>
        <v>0</v>
      </c>
      <c r="H17" s="155"/>
      <c r="I17" s="155">
        <f>I18+I19+I20</f>
        <v>167</v>
      </c>
      <c r="J17" s="155">
        <f>J18+J19+J20</f>
        <v>0</v>
      </c>
      <c r="K17" s="155">
        <f>K18+K19+K20</f>
        <v>0</v>
      </c>
      <c r="L17" s="155"/>
      <c r="M17" s="155">
        <f>F17+H17+J17+K17</f>
        <v>2200</v>
      </c>
      <c r="N17" s="89"/>
      <c r="O17" s="89"/>
      <c r="P17" s="89">
        <f>P18+P19+P20</f>
        <v>2367</v>
      </c>
      <c r="Q17" s="89"/>
      <c r="R17" s="89">
        <f>P17</f>
        <v>2367</v>
      </c>
      <c r="S17" s="89">
        <f>S18+S19+S20</f>
        <v>400</v>
      </c>
      <c r="T17" s="89">
        <f t="shared" si="1"/>
        <v>2600</v>
      </c>
      <c r="U17" s="93"/>
    </row>
    <row r="18" spans="1:21" ht="24.75" customHeight="1">
      <c r="A18" s="88">
        <v>8</v>
      </c>
      <c r="B18" s="94">
        <v>421511</v>
      </c>
      <c r="C18" s="100" t="s">
        <v>188</v>
      </c>
      <c r="D18" s="96"/>
      <c r="E18" s="97">
        <v>700</v>
      </c>
      <c r="F18" s="97">
        <v>1250</v>
      </c>
      <c r="G18" s="97"/>
      <c r="H18" s="97"/>
      <c r="I18" s="97"/>
      <c r="J18" s="97"/>
      <c r="K18" s="97"/>
      <c r="L18" s="97"/>
      <c r="M18" s="97">
        <f>F18+I18+J18+L18</f>
        <v>1250</v>
      </c>
      <c r="N18" s="97"/>
      <c r="O18" s="97"/>
      <c r="P18" s="97">
        <f aca="true" t="shared" si="3" ref="P18:P28">M18+O18</f>
        <v>1250</v>
      </c>
      <c r="Q18" s="97"/>
      <c r="R18" s="97">
        <f>O18+Q18</f>
        <v>0</v>
      </c>
      <c r="S18" s="97">
        <v>100</v>
      </c>
      <c r="T18" s="97">
        <f t="shared" si="1"/>
        <v>1350</v>
      </c>
      <c r="U18" s="98"/>
    </row>
    <row r="19" spans="1:21" ht="24.75" customHeight="1">
      <c r="A19" s="88">
        <f>A18+1</f>
        <v>9</v>
      </c>
      <c r="B19" s="94">
        <v>421512</v>
      </c>
      <c r="C19" s="100" t="s">
        <v>24</v>
      </c>
      <c r="D19" s="96"/>
      <c r="E19" s="99">
        <v>500</v>
      </c>
      <c r="F19" s="97">
        <v>750</v>
      </c>
      <c r="G19" s="97"/>
      <c r="H19" s="97"/>
      <c r="I19" s="97">
        <v>167</v>
      </c>
      <c r="J19" s="97"/>
      <c r="K19" s="97"/>
      <c r="L19" s="97"/>
      <c r="M19" s="97">
        <f>F19+I19+J19+L19</f>
        <v>917</v>
      </c>
      <c r="N19" s="97"/>
      <c r="O19" s="97"/>
      <c r="P19" s="97">
        <f t="shared" si="3"/>
        <v>917</v>
      </c>
      <c r="Q19" s="97"/>
      <c r="R19" s="97">
        <f>O19+Q19</f>
        <v>0</v>
      </c>
      <c r="S19" s="97">
        <v>300</v>
      </c>
      <c r="T19" s="97">
        <f t="shared" si="1"/>
        <v>1217</v>
      </c>
      <c r="U19" s="98"/>
    </row>
    <row r="20" spans="1:21" ht="33.75" customHeight="1">
      <c r="A20" s="88">
        <v>10</v>
      </c>
      <c r="B20" s="94">
        <v>421521</v>
      </c>
      <c r="C20" s="100" t="s">
        <v>25</v>
      </c>
      <c r="D20" s="96"/>
      <c r="E20" s="99">
        <v>390</v>
      </c>
      <c r="F20" s="97">
        <v>200</v>
      </c>
      <c r="G20" s="97"/>
      <c r="H20" s="97"/>
      <c r="I20" s="97"/>
      <c r="J20" s="97"/>
      <c r="K20" s="97"/>
      <c r="L20" s="97"/>
      <c r="M20" s="97">
        <f>F20+I20+J20+L20</f>
        <v>200</v>
      </c>
      <c r="N20" s="97"/>
      <c r="O20" s="97"/>
      <c r="P20" s="97">
        <f t="shared" si="3"/>
        <v>200</v>
      </c>
      <c r="Q20" s="97"/>
      <c r="R20" s="97">
        <f>O20+Q20</f>
        <v>0</v>
      </c>
      <c r="S20" s="97"/>
      <c r="T20" s="97">
        <f t="shared" si="1"/>
        <v>200</v>
      </c>
      <c r="U20" s="98"/>
    </row>
    <row r="21" spans="1:21" ht="24.75" customHeight="1">
      <c r="A21" s="152"/>
      <c r="B21" s="156"/>
      <c r="C21" s="157" t="s">
        <v>63</v>
      </c>
      <c r="D21" s="159">
        <f>D22+D24</f>
        <v>300</v>
      </c>
      <c r="E21" s="159">
        <f>E22+E24</f>
        <v>0</v>
      </c>
      <c r="F21" s="159"/>
      <c r="G21" s="159"/>
      <c r="H21" s="159"/>
      <c r="I21" s="159"/>
      <c r="J21" s="155">
        <f>J22+J24+J23</f>
        <v>833</v>
      </c>
      <c r="K21" s="155">
        <f>K23</f>
        <v>0</v>
      </c>
      <c r="L21" s="155"/>
      <c r="M21" s="155">
        <f>F21+H21+J21+K21</f>
        <v>833</v>
      </c>
      <c r="N21" s="101"/>
      <c r="O21" s="89"/>
      <c r="P21" s="89">
        <f t="shared" si="3"/>
        <v>833</v>
      </c>
      <c r="Q21" s="89"/>
      <c r="R21" s="89">
        <f>P21</f>
        <v>833</v>
      </c>
      <c r="S21" s="89"/>
      <c r="T21" s="89">
        <f t="shared" si="1"/>
        <v>833</v>
      </c>
      <c r="U21" s="93"/>
    </row>
    <row r="22" spans="1:21" ht="24.75" customHeight="1">
      <c r="A22" s="88">
        <v>11</v>
      </c>
      <c r="B22" s="94">
        <v>421612</v>
      </c>
      <c r="C22" s="100" t="s">
        <v>65</v>
      </c>
      <c r="D22" s="96">
        <v>100</v>
      </c>
      <c r="E22" s="99"/>
      <c r="F22" s="97"/>
      <c r="G22" s="97"/>
      <c r="H22" s="97"/>
      <c r="I22" s="97"/>
      <c r="J22" s="97">
        <v>125</v>
      </c>
      <c r="K22" s="97"/>
      <c r="L22" s="97"/>
      <c r="M22" s="97">
        <f>F22+I22+J22+L22</f>
        <v>125</v>
      </c>
      <c r="N22" s="97"/>
      <c r="O22" s="97"/>
      <c r="P22" s="97">
        <f t="shared" si="3"/>
        <v>125</v>
      </c>
      <c r="Q22" s="97"/>
      <c r="R22" s="97">
        <f>O22+Q22</f>
        <v>0</v>
      </c>
      <c r="S22" s="97"/>
      <c r="T22" s="97">
        <f t="shared" si="1"/>
        <v>125</v>
      </c>
      <c r="U22" s="98"/>
    </row>
    <row r="23" spans="1:21" ht="24.75" customHeight="1">
      <c r="A23" s="88">
        <v>12</v>
      </c>
      <c r="B23" s="94">
        <v>421619</v>
      </c>
      <c r="C23" s="100" t="s">
        <v>248</v>
      </c>
      <c r="D23" s="96"/>
      <c r="E23" s="99"/>
      <c r="F23" s="97"/>
      <c r="G23" s="97"/>
      <c r="H23" s="97"/>
      <c r="I23" s="97"/>
      <c r="J23" s="97">
        <v>600</v>
      </c>
      <c r="K23" s="97"/>
      <c r="L23" s="97"/>
      <c r="M23" s="97">
        <f>F23+I23+J23+L23</f>
        <v>600</v>
      </c>
      <c r="N23" s="97"/>
      <c r="O23" s="97"/>
      <c r="P23" s="97"/>
      <c r="Q23" s="97"/>
      <c r="R23" s="97"/>
      <c r="S23" s="97"/>
      <c r="T23" s="97"/>
      <c r="U23" s="98"/>
    </row>
    <row r="24" spans="1:21" ht="39.75" customHeight="1">
      <c r="A24" s="88">
        <v>13</v>
      </c>
      <c r="B24" s="94">
        <v>421625</v>
      </c>
      <c r="C24" s="100" t="s">
        <v>64</v>
      </c>
      <c r="D24" s="96">
        <v>200</v>
      </c>
      <c r="E24" s="99"/>
      <c r="F24" s="97"/>
      <c r="G24" s="97"/>
      <c r="H24" s="97"/>
      <c r="I24" s="97"/>
      <c r="J24" s="97">
        <v>108</v>
      </c>
      <c r="K24" s="97"/>
      <c r="L24" s="97"/>
      <c r="M24" s="97">
        <f>F24+I24+J24+L24</f>
        <v>108</v>
      </c>
      <c r="N24" s="97"/>
      <c r="O24" s="97"/>
      <c r="P24" s="97">
        <f t="shared" si="3"/>
        <v>108</v>
      </c>
      <c r="Q24" s="97"/>
      <c r="R24" s="97">
        <f>O24+Q24</f>
        <v>0</v>
      </c>
      <c r="S24" s="97"/>
      <c r="T24" s="97">
        <f t="shared" si="1"/>
        <v>108</v>
      </c>
      <c r="U24" s="98"/>
    </row>
    <row r="25" spans="1:21" ht="39.75" customHeight="1">
      <c r="A25" s="152"/>
      <c r="B25" s="153"/>
      <c r="C25" s="157" t="s">
        <v>66</v>
      </c>
      <c r="D25" s="159">
        <f>D27</f>
        <v>0</v>
      </c>
      <c r="E25" s="159">
        <f>E27</f>
        <v>700</v>
      </c>
      <c r="F25" s="155">
        <f>F27+F26</f>
        <v>2196</v>
      </c>
      <c r="G25" s="155">
        <f>G26</f>
        <v>0</v>
      </c>
      <c r="H25" s="155"/>
      <c r="I25" s="155">
        <f>I26</f>
        <v>417</v>
      </c>
      <c r="J25" s="159">
        <f>J27</f>
        <v>0</v>
      </c>
      <c r="K25" s="159">
        <f>K27</f>
        <v>0</v>
      </c>
      <c r="L25" s="159"/>
      <c r="M25" s="155">
        <f>F25+I25</f>
        <v>2613</v>
      </c>
      <c r="N25" s="101"/>
      <c r="O25" s="89"/>
      <c r="P25" s="89">
        <f t="shared" si="3"/>
        <v>2613</v>
      </c>
      <c r="Q25" s="89"/>
      <c r="R25" s="89">
        <f>P25</f>
        <v>2613</v>
      </c>
      <c r="S25" s="89">
        <f>S26+S27</f>
        <v>0</v>
      </c>
      <c r="T25" s="89">
        <f t="shared" si="1"/>
        <v>2613</v>
      </c>
      <c r="U25" s="93"/>
    </row>
    <row r="26" spans="1:21" ht="34.5" customHeight="1">
      <c r="A26" s="88">
        <v>14</v>
      </c>
      <c r="B26" s="94">
        <v>422221</v>
      </c>
      <c r="C26" s="100" t="s">
        <v>202</v>
      </c>
      <c r="D26" s="96"/>
      <c r="E26" s="99">
        <v>700</v>
      </c>
      <c r="F26" s="97">
        <v>1300</v>
      </c>
      <c r="G26" s="97"/>
      <c r="H26" s="97"/>
      <c r="I26" s="97">
        <v>417</v>
      </c>
      <c r="J26" s="97"/>
      <c r="K26" s="97"/>
      <c r="L26" s="97"/>
      <c r="M26" s="97">
        <f>F26+I26+J26+L26</f>
        <v>1717</v>
      </c>
      <c r="N26" s="97"/>
      <c r="O26" s="97"/>
      <c r="P26" s="97">
        <f t="shared" si="3"/>
        <v>1717</v>
      </c>
      <c r="Q26" s="97"/>
      <c r="R26" s="97">
        <f>O26+Q26</f>
        <v>0</v>
      </c>
      <c r="S26" s="97"/>
      <c r="T26" s="97">
        <f t="shared" si="1"/>
        <v>1717</v>
      </c>
      <c r="U26" s="98"/>
    </row>
    <row r="27" spans="1:21" ht="28.5" customHeight="1">
      <c r="A27" s="88">
        <v>15</v>
      </c>
      <c r="B27" s="94">
        <v>422231</v>
      </c>
      <c r="C27" s="100" t="s">
        <v>189</v>
      </c>
      <c r="D27" s="96"/>
      <c r="E27" s="99">
        <v>700</v>
      </c>
      <c r="F27" s="97">
        <v>896</v>
      </c>
      <c r="G27" s="97"/>
      <c r="H27" s="97"/>
      <c r="I27" s="97"/>
      <c r="J27" s="97"/>
      <c r="K27" s="97"/>
      <c r="L27" s="97"/>
      <c r="M27" s="97">
        <f>F27+I27+J27+L27</f>
        <v>896</v>
      </c>
      <c r="N27" s="97"/>
      <c r="O27" s="97"/>
      <c r="P27" s="97">
        <f t="shared" si="3"/>
        <v>896</v>
      </c>
      <c r="Q27" s="97"/>
      <c r="R27" s="97">
        <f>O27+Q27</f>
        <v>0</v>
      </c>
      <c r="S27" s="97"/>
      <c r="T27" s="97">
        <f t="shared" si="1"/>
        <v>896</v>
      </c>
      <c r="U27" s="98"/>
    </row>
    <row r="28" spans="1:21" ht="24.75" customHeight="1">
      <c r="A28" s="152"/>
      <c r="B28" s="156"/>
      <c r="C28" s="157" t="s">
        <v>68</v>
      </c>
      <c r="D28" s="155" t="e">
        <f>D29+D30+D31+#REF!+D32+D33+#REF!+#REF!+D35+D37+D38+D41+D42+D43+#REF!+D34+D39</f>
        <v>#REF!</v>
      </c>
      <c r="E28" s="155" t="e">
        <f>E29+E30+E31+#REF!+E32+E33+#REF!+#REF!+E35+E37+E38+E41+E42+E43+#REF!+E34+E39</f>
        <v>#REF!</v>
      </c>
      <c r="F28" s="155">
        <f>F29+F30+F31+F32+F33+F35+F37+F38+F41+F42+F43+F34+F39+F36</f>
        <v>51100</v>
      </c>
      <c r="G28" s="155">
        <f>G29</f>
        <v>0</v>
      </c>
      <c r="H28" s="155"/>
      <c r="I28" s="155">
        <f>I42</f>
        <v>0</v>
      </c>
      <c r="J28" s="155">
        <f>J29+J30+J31+J32+J33+J35+J37+J38+J41+J42+J43+J34+J39+J40</f>
        <v>38563</v>
      </c>
      <c r="K28" s="155">
        <f>K29+K30+K31+K32+K33+K35+K37+K38+K41+K42+K43+K34+K39+K40</f>
        <v>0</v>
      </c>
      <c r="L28" s="155">
        <f>L29+L30+L31+L32+L33+L34+L35+L36+L37+L38+L39+L40+L41+L42+L43</f>
        <v>1589</v>
      </c>
      <c r="M28" s="155">
        <f>F28+I28+J28+L28</f>
        <v>91252</v>
      </c>
      <c r="N28" s="89" t="e">
        <f>M29+N30+M31+#REF!+M32+M33+#REF!+#REF!+M34+M35+M37+M38+M39+M41+M42+M43+#REF!</f>
        <v>#REF!</v>
      </c>
      <c r="O28" s="89"/>
      <c r="P28" s="89">
        <f t="shared" si="3"/>
        <v>91252</v>
      </c>
      <c r="Q28" s="89"/>
      <c r="R28" s="89">
        <f>P28</f>
        <v>91252</v>
      </c>
      <c r="S28" s="89">
        <f>S29+S30+S31+S32+S33+S34+S35+S36+S37+S38+S39+S40+S41+S42+S43</f>
        <v>980</v>
      </c>
      <c r="T28" s="89">
        <f t="shared" si="1"/>
        <v>92232</v>
      </c>
      <c r="U28" s="93"/>
    </row>
    <row r="29" spans="1:21" ht="24.75" customHeight="1">
      <c r="A29" s="88">
        <v>16</v>
      </c>
      <c r="B29" s="94">
        <v>423111</v>
      </c>
      <c r="C29" s="100" t="s">
        <v>3</v>
      </c>
      <c r="D29" s="96">
        <v>330</v>
      </c>
      <c r="E29" s="99"/>
      <c r="F29" s="97"/>
      <c r="G29" s="97"/>
      <c r="H29" s="97"/>
      <c r="I29" s="97"/>
      <c r="J29" s="97">
        <v>500</v>
      </c>
      <c r="K29" s="97"/>
      <c r="L29" s="97"/>
      <c r="M29" s="97">
        <f aca="true" t="shared" si="4" ref="M29:M43">F29+I29+J29+L29</f>
        <v>500</v>
      </c>
      <c r="N29" s="97"/>
      <c r="O29" s="97"/>
      <c r="P29" s="97">
        <f aca="true" t="shared" si="5" ref="P29:P35">M29+O29</f>
        <v>500</v>
      </c>
      <c r="Q29" s="97"/>
      <c r="R29" s="97">
        <f aca="true" t="shared" si="6" ref="R29:R35">P29+Q29</f>
        <v>500</v>
      </c>
      <c r="S29" s="97"/>
      <c r="T29" s="97">
        <f t="shared" si="1"/>
        <v>500</v>
      </c>
      <c r="U29" s="98"/>
    </row>
    <row r="30" spans="1:21" ht="29.25" customHeight="1">
      <c r="A30" s="88">
        <v>17</v>
      </c>
      <c r="B30" s="94">
        <v>423191</v>
      </c>
      <c r="C30" s="100" t="s">
        <v>205</v>
      </c>
      <c r="D30" s="96"/>
      <c r="E30" s="97">
        <v>1500</v>
      </c>
      <c r="F30" s="97"/>
      <c r="G30" s="97"/>
      <c r="H30" s="97"/>
      <c r="I30" s="97"/>
      <c r="J30" s="97">
        <v>30000</v>
      </c>
      <c r="K30" s="97"/>
      <c r="L30" s="97">
        <v>965</v>
      </c>
      <c r="M30" s="97">
        <f t="shared" si="4"/>
        <v>30965</v>
      </c>
      <c r="N30" s="89">
        <v>1800</v>
      </c>
      <c r="O30" s="97"/>
      <c r="P30" s="97">
        <f t="shared" si="5"/>
        <v>30965</v>
      </c>
      <c r="Q30" s="97"/>
      <c r="R30" s="97">
        <f t="shared" si="6"/>
        <v>30965</v>
      </c>
      <c r="S30" s="97"/>
      <c r="T30" s="97">
        <f t="shared" si="1"/>
        <v>30965</v>
      </c>
      <c r="U30" s="98"/>
    </row>
    <row r="31" spans="1:21" ht="30" customHeight="1">
      <c r="A31" s="88">
        <v>18</v>
      </c>
      <c r="B31" s="94">
        <v>423199</v>
      </c>
      <c r="C31" s="100" t="s">
        <v>50</v>
      </c>
      <c r="D31" s="96">
        <v>390</v>
      </c>
      <c r="E31" s="99"/>
      <c r="F31" s="97"/>
      <c r="G31" s="97"/>
      <c r="H31" s="97"/>
      <c r="I31" s="97"/>
      <c r="J31" s="97">
        <v>390</v>
      </c>
      <c r="K31" s="97"/>
      <c r="L31" s="97"/>
      <c r="M31" s="97">
        <f t="shared" si="4"/>
        <v>390</v>
      </c>
      <c r="N31" s="97"/>
      <c r="O31" s="97"/>
      <c r="P31" s="97">
        <f t="shared" si="5"/>
        <v>390</v>
      </c>
      <c r="Q31" s="97"/>
      <c r="R31" s="97">
        <f t="shared" si="6"/>
        <v>390</v>
      </c>
      <c r="S31" s="97"/>
      <c r="T31" s="97">
        <f t="shared" si="1"/>
        <v>390</v>
      </c>
      <c r="U31" s="98"/>
    </row>
    <row r="32" spans="1:21" ht="24.75" customHeight="1">
      <c r="A32" s="88">
        <v>19</v>
      </c>
      <c r="B32" s="94">
        <v>423212</v>
      </c>
      <c r="C32" s="100" t="s">
        <v>69</v>
      </c>
      <c r="D32" s="96"/>
      <c r="E32" s="99">
        <v>850</v>
      </c>
      <c r="F32" s="97">
        <v>41300</v>
      </c>
      <c r="G32" s="97"/>
      <c r="H32" s="97"/>
      <c r="I32" s="97"/>
      <c r="J32" s="97"/>
      <c r="K32" s="97"/>
      <c r="L32" s="97"/>
      <c r="M32" s="97">
        <f t="shared" si="4"/>
        <v>41300</v>
      </c>
      <c r="N32" s="97"/>
      <c r="O32" s="97"/>
      <c r="P32" s="97">
        <f t="shared" si="5"/>
        <v>41300</v>
      </c>
      <c r="Q32" s="97"/>
      <c r="R32" s="97">
        <f t="shared" si="6"/>
        <v>41300</v>
      </c>
      <c r="S32" s="97"/>
      <c r="T32" s="97">
        <f t="shared" si="1"/>
        <v>41300</v>
      </c>
      <c r="U32" s="98"/>
    </row>
    <row r="33" spans="1:21" ht="24.75" customHeight="1">
      <c r="A33" s="88">
        <v>20</v>
      </c>
      <c r="B33" s="94">
        <v>423221</v>
      </c>
      <c r="C33" s="100" t="s">
        <v>23</v>
      </c>
      <c r="D33" s="96"/>
      <c r="E33" s="99">
        <v>1000</v>
      </c>
      <c r="F33" s="97"/>
      <c r="G33" s="97"/>
      <c r="H33" s="97"/>
      <c r="I33" s="97"/>
      <c r="J33" s="97">
        <v>83</v>
      </c>
      <c r="K33" s="97"/>
      <c r="L33" s="97">
        <v>333</v>
      </c>
      <c r="M33" s="97">
        <f t="shared" si="4"/>
        <v>416</v>
      </c>
      <c r="N33" s="97"/>
      <c r="O33" s="97"/>
      <c r="P33" s="97">
        <f t="shared" si="5"/>
        <v>416</v>
      </c>
      <c r="Q33" s="97"/>
      <c r="R33" s="97">
        <f t="shared" si="6"/>
        <v>416</v>
      </c>
      <c r="S33" s="97"/>
      <c r="T33" s="97">
        <f t="shared" si="1"/>
        <v>416</v>
      </c>
      <c r="U33" s="98"/>
    </row>
    <row r="34" spans="1:21" ht="26.25" customHeight="1">
      <c r="A34" s="88">
        <v>21</v>
      </c>
      <c r="B34" s="94">
        <v>423418</v>
      </c>
      <c r="C34" s="100" t="s">
        <v>162</v>
      </c>
      <c r="D34" s="96"/>
      <c r="E34" s="97">
        <v>300</v>
      </c>
      <c r="F34" s="97">
        <v>700</v>
      </c>
      <c r="G34" s="97"/>
      <c r="H34" s="97"/>
      <c r="I34" s="97"/>
      <c r="J34" s="97"/>
      <c r="K34" s="97"/>
      <c r="L34" s="97"/>
      <c r="M34" s="97">
        <f t="shared" si="4"/>
        <v>700</v>
      </c>
      <c r="N34" s="97"/>
      <c r="O34" s="97"/>
      <c r="P34" s="97">
        <f t="shared" si="5"/>
        <v>700</v>
      </c>
      <c r="Q34" s="97"/>
      <c r="R34" s="97">
        <f t="shared" si="6"/>
        <v>700</v>
      </c>
      <c r="S34" s="97"/>
      <c r="T34" s="97">
        <f t="shared" si="1"/>
        <v>700</v>
      </c>
      <c r="U34" s="98"/>
    </row>
    <row r="35" spans="1:21" ht="42">
      <c r="A35" s="88">
        <v>22</v>
      </c>
      <c r="B35" s="94">
        <v>423419</v>
      </c>
      <c r="C35" s="100" t="s">
        <v>71</v>
      </c>
      <c r="D35" s="96"/>
      <c r="E35" s="97">
        <v>1000</v>
      </c>
      <c r="F35" s="97">
        <v>4500</v>
      </c>
      <c r="G35" s="97"/>
      <c r="H35" s="97"/>
      <c r="I35" s="97"/>
      <c r="J35" s="97"/>
      <c r="K35" s="97"/>
      <c r="L35" s="97"/>
      <c r="M35" s="97">
        <f t="shared" si="4"/>
        <v>4500</v>
      </c>
      <c r="N35" s="97"/>
      <c r="O35" s="97"/>
      <c r="P35" s="97">
        <f t="shared" si="5"/>
        <v>4500</v>
      </c>
      <c r="Q35" s="97"/>
      <c r="R35" s="97">
        <f t="shared" si="6"/>
        <v>4500</v>
      </c>
      <c r="S35" s="97"/>
      <c r="T35" s="97">
        <f t="shared" si="1"/>
        <v>4500</v>
      </c>
      <c r="U35" s="98"/>
    </row>
    <row r="36" spans="1:21" ht="24.75" customHeight="1">
      <c r="A36" s="88">
        <v>23</v>
      </c>
      <c r="B36" s="94">
        <v>423422</v>
      </c>
      <c r="C36" s="100" t="s">
        <v>179</v>
      </c>
      <c r="D36" s="96"/>
      <c r="E36" s="99">
        <v>900</v>
      </c>
      <c r="F36" s="97">
        <v>4600</v>
      </c>
      <c r="G36" s="97"/>
      <c r="H36" s="97"/>
      <c r="I36" s="97"/>
      <c r="J36" s="97"/>
      <c r="K36" s="97"/>
      <c r="L36" s="97"/>
      <c r="M36" s="97">
        <f t="shared" si="4"/>
        <v>4600</v>
      </c>
      <c r="N36" s="97"/>
      <c r="O36" s="97">
        <v>2250</v>
      </c>
      <c r="P36" s="97">
        <f>M36+O36</f>
        <v>6850</v>
      </c>
      <c r="Q36" s="97"/>
      <c r="R36" s="97">
        <f aca="true" t="shared" si="7" ref="R36:R43">P36+Q36</f>
        <v>6850</v>
      </c>
      <c r="S36" s="97"/>
      <c r="T36" s="97">
        <f t="shared" si="1"/>
        <v>4600</v>
      </c>
      <c r="U36" s="98"/>
    </row>
    <row r="37" spans="1:21" ht="32.25" customHeight="1">
      <c r="A37" s="88">
        <v>24</v>
      </c>
      <c r="B37" s="94">
        <v>423432</v>
      </c>
      <c r="C37" s="100" t="s">
        <v>72</v>
      </c>
      <c r="D37" s="96">
        <v>390</v>
      </c>
      <c r="E37" s="99"/>
      <c r="F37" s="97"/>
      <c r="G37" s="97"/>
      <c r="H37" s="97"/>
      <c r="I37" s="97"/>
      <c r="J37" s="97">
        <v>180</v>
      </c>
      <c r="K37" s="97"/>
      <c r="L37" s="97"/>
      <c r="M37" s="97">
        <f t="shared" si="4"/>
        <v>180</v>
      </c>
      <c r="N37" s="97"/>
      <c r="O37" s="97"/>
      <c r="P37" s="97">
        <f aca="true" t="shared" si="8" ref="P37:P43">M37+O37</f>
        <v>180</v>
      </c>
      <c r="Q37" s="97"/>
      <c r="R37" s="97">
        <f t="shared" si="7"/>
        <v>180</v>
      </c>
      <c r="S37" s="97"/>
      <c r="T37" s="97">
        <f t="shared" si="1"/>
        <v>180</v>
      </c>
      <c r="U37" s="98"/>
    </row>
    <row r="38" spans="1:21" ht="29.25" customHeight="1">
      <c r="A38" s="88">
        <v>25</v>
      </c>
      <c r="B38" s="94">
        <v>423521</v>
      </c>
      <c r="C38" s="100" t="s">
        <v>4</v>
      </c>
      <c r="D38" s="96"/>
      <c r="E38" s="99">
        <v>900</v>
      </c>
      <c r="F38" s="97"/>
      <c r="G38" s="97"/>
      <c r="H38" s="97"/>
      <c r="I38" s="97"/>
      <c r="J38" s="97">
        <v>1000</v>
      </c>
      <c r="K38" s="97"/>
      <c r="L38" s="97"/>
      <c r="M38" s="97">
        <f t="shared" si="4"/>
        <v>1000</v>
      </c>
      <c r="N38" s="97"/>
      <c r="O38" s="97"/>
      <c r="P38" s="97">
        <f t="shared" si="8"/>
        <v>1000</v>
      </c>
      <c r="Q38" s="97"/>
      <c r="R38" s="97">
        <f t="shared" si="7"/>
        <v>1000</v>
      </c>
      <c r="S38" s="97"/>
      <c r="T38" s="97">
        <f t="shared" si="1"/>
        <v>1000</v>
      </c>
      <c r="U38" s="98"/>
    </row>
    <row r="39" spans="1:21" ht="24.75" customHeight="1">
      <c r="A39" s="88">
        <f>A38+1</f>
        <v>26</v>
      </c>
      <c r="B39" s="94">
        <v>423592</v>
      </c>
      <c r="C39" s="100" t="s">
        <v>165</v>
      </c>
      <c r="D39" s="96">
        <v>200</v>
      </c>
      <c r="E39" s="99"/>
      <c r="F39" s="97"/>
      <c r="G39" s="97"/>
      <c r="H39" s="97"/>
      <c r="I39" s="97"/>
      <c r="J39" s="97">
        <v>980</v>
      </c>
      <c r="K39" s="97"/>
      <c r="L39" s="97"/>
      <c r="M39" s="97">
        <f t="shared" si="4"/>
        <v>980</v>
      </c>
      <c r="N39" s="97"/>
      <c r="O39" s="97"/>
      <c r="P39" s="97">
        <f t="shared" si="8"/>
        <v>980</v>
      </c>
      <c r="Q39" s="97"/>
      <c r="R39" s="97">
        <f t="shared" si="7"/>
        <v>980</v>
      </c>
      <c r="S39" s="97">
        <v>490</v>
      </c>
      <c r="T39" s="97">
        <f t="shared" si="1"/>
        <v>1470</v>
      </c>
      <c r="U39" s="98"/>
    </row>
    <row r="40" spans="1:21" ht="24.75" customHeight="1">
      <c r="A40" s="88">
        <f>A39+1</f>
        <v>27</v>
      </c>
      <c r="B40" s="94">
        <v>423593</v>
      </c>
      <c r="C40" s="100" t="s">
        <v>220</v>
      </c>
      <c r="D40" s="96">
        <v>200</v>
      </c>
      <c r="E40" s="99"/>
      <c r="F40" s="97"/>
      <c r="G40" s="97"/>
      <c r="H40" s="97"/>
      <c r="I40" s="97"/>
      <c r="J40" s="97">
        <v>980</v>
      </c>
      <c r="K40" s="97"/>
      <c r="L40" s="97"/>
      <c r="M40" s="97">
        <f t="shared" si="4"/>
        <v>980</v>
      </c>
      <c r="N40" s="97"/>
      <c r="O40" s="97"/>
      <c r="P40" s="97"/>
      <c r="Q40" s="97"/>
      <c r="R40" s="97"/>
      <c r="S40" s="97">
        <v>490</v>
      </c>
      <c r="T40" s="97">
        <f t="shared" si="1"/>
        <v>1470</v>
      </c>
      <c r="U40" s="98"/>
    </row>
    <row r="41" spans="1:21" ht="24.75" customHeight="1">
      <c r="A41" s="88">
        <f>A40+1</f>
        <v>28</v>
      </c>
      <c r="B41" s="94">
        <v>423911</v>
      </c>
      <c r="C41" s="100" t="s">
        <v>73</v>
      </c>
      <c r="D41" s="96">
        <v>330</v>
      </c>
      <c r="E41" s="99"/>
      <c r="F41" s="97"/>
      <c r="G41" s="97"/>
      <c r="H41" s="97"/>
      <c r="I41" s="97"/>
      <c r="J41" s="97">
        <v>200</v>
      </c>
      <c r="K41" s="97"/>
      <c r="L41" s="97">
        <v>208</v>
      </c>
      <c r="M41" s="97">
        <f t="shared" si="4"/>
        <v>408</v>
      </c>
      <c r="N41" s="97"/>
      <c r="O41" s="97"/>
      <c r="P41" s="97">
        <f t="shared" si="8"/>
        <v>408</v>
      </c>
      <c r="Q41" s="97"/>
      <c r="R41" s="97">
        <f t="shared" si="7"/>
        <v>408</v>
      </c>
      <c r="S41" s="97"/>
      <c r="T41" s="97">
        <f t="shared" si="1"/>
        <v>408</v>
      </c>
      <c r="U41" s="98"/>
    </row>
    <row r="42" spans="1:21" ht="30" customHeight="1">
      <c r="A42" s="88">
        <f>A41+1</f>
        <v>29</v>
      </c>
      <c r="B42" s="94">
        <v>4239111</v>
      </c>
      <c r="C42" s="100" t="s">
        <v>215</v>
      </c>
      <c r="D42" s="96"/>
      <c r="E42" s="97">
        <v>1000</v>
      </c>
      <c r="F42" s="97"/>
      <c r="G42" s="97"/>
      <c r="H42" s="97"/>
      <c r="I42" s="97"/>
      <c r="J42" s="97">
        <v>3600</v>
      </c>
      <c r="K42" s="97"/>
      <c r="L42" s="97"/>
      <c r="M42" s="97">
        <f t="shared" si="4"/>
        <v>3600</v>
      </c>
      <c r="N42" s="97"/>
      <c r="O42" s="97"/>
      <c r="P42" s="97">
        <f t="shared" si="8"/>
        <v>3600</v>
      </c>
      <c r="Q42" s="97"/>
      <c r="R42" s="97">
        <f t="shared" si="7"/>
        <v>3600</v>
      </c>
      <c r="S42" s="97"/>
      <c r="T42" s="97">
        <f t="shared" si="1"/>
        <v>3600</v>
      </c>
      <c r="U42" s="98"/>
    </row>
    <row r="43" spans="1:21" ht="24.75" customHeight="1">
      <c r="A43" s="88">
        <f>A42+1</f>
        <v>30</v>
      </c>
      <c r="B43" s="94">
        <v>4239112</v>
      </c>
      <c r="C43" s="100" t="s">
        <v>216</v>
      </c>
      <c r="D43" s="96">
        <v>390</v>
      </c>
      <c r="E43" s="99"/>
      <c r="F43" s="97"/>
      <c r="G43" s="97"/>
      <c r="H43" s="97"/>
      <c r="I43" s="97"/>
      <c r="J43" s="97">
        <v>650</v>
      </c>
      <c r="K43" s="97"/>
      <c r="L43" s="97">
        <v>83</v>
      </c>
      <c r="M43" s="97">
        <f t="shared" si="4"/>
        <v>733</v>
      </c>
      <c r="N43" s="97"/>
      <c r="O43" s="97"/>
      <c r="P43" s="97">
        <f t="shared" si="8"/>
        <v>733</v>
      </c>
      <c r="Q43" s="97"/>
      <c r="R43" s="97">
        <f t="shared" si="7"/>
        <v>733</v>
      </c>
      <c r="S43" s="97"/>
      <c r="T43" s="97">
        <f t="shared" si="1"/>
        <v>733</v>
      </c>
      <c r="U43" s="98"/>
    </row>
    <row r="44" spans="1:21" ht="24.75" customHeight="1">
      <c r="A44" s="152"/>
      <c r="B44" s="153"/>
      <c r="C44" s="157" t="s">
        <v>74</v>
      </c>
      <c r="D44" s="155">
        <f>D45+D46+D47</f>
        <v>390</v>
      </c>
      <c r="E44" s="155">
        <f>E45+E46+E47</f>
        <v>4000</v>
      </c>
      <c r="F44" s="155">
        <f>F45+F46+F47</f>
        <v>3500</v>
      </c>
      <c r="G44" s="155">
        <f>G45</f>
        <v>0</v>
      </c>
      <c r="H44" s="155"/>
      <c r="I44" s="155"/>
      <c r="J44" s="155">
        <f>J45+J46+J47+J48</f>
        <v>8080</v>
      </c>
      <c r="K44" s="155">
        <f>K45+K46+K47+K48</f>
        <v>0</v>
      </c>
      <c r="L44" s="155"/>
      <c r="M44" s="155">
        <f>F44+H44+J44+K44</f>
        <v>11580</v>
      </c>
      <c r="N44" s="89"/>
      <c r="O44" s="89"/>
      <c r="P44" s="89">
        <f>M44+O44</f>
        <v>11580</v>
      </c>
      <c r="Q44" s="89"/>
      <c r="R44" s="89">
        <f>R45+R46+R47</f>
        <v>4802</v>
      </c>
      <c r="S44" s="89">
        <f>S45+S46+S47+S48</f>
        <v>490</v>
      </c>
      <c r="T44" s="89">
        <f t="shared" si="1"/>
        <v>12070</v>
      </c>
      <c r="U44" s="93"/>
    </row>
    <row r="45" spans="1:21" ht="24.75" customHeight="1">
      <c r="A45" s="88">
        <v>31</v>
      </c>
      <c r="B45" s="94">
        <v>424341</v>
      </c>
      <c r="C45" s="100" t="s">
        <v>75</v>
      </c>
      <c r="D45" s="96"/>
      <c r="E45" s="97">
        <v>3000</v>
      </c>
      <c r="F45" s="97">
        <v>3500</v>
      </c>
      <c r="G45" s="97"/>
      <c r="H45" s="97"/>
      <c r="I45" s="97"/>
      <c r="J45" s="97"/>
      <c r="K45" s="97"/>
      <c r="L45" s="97"/>
      <c r="M45" s="97">
        <f>F45+I45+J45+L45</f>
        <v>3500</v>
      </c>
      <c r="N45" s="97"/>
      <c r="O45" s="97"/>
      <c r="P45" s="97">
        <f aca="true" t="shared" si="9" ref="P45:P58">M45+O45</f>
        <v>3500</v>
      </c>
      <c r="Q45" s="97"/>
      <c r="R45" s="97">
        <f>P45+Q45</f>
        <v>3500</v>
      </c>
      <c r="S45" s="97"/>
      <c r="T45" s="97">
        <f t="shared" si="1"/>
        <v>3500</v>
      </c>
      <c r="U45" s="98"/>
    </row>
    <row r="46" spans="1:21" ht="37.5" customHeight="1">
      <c r="A46" s="88">
        <f>A45+1</f>
        <v>32</v>
      </c>
      <c r="B46" s="94">
        <v>424351</v>
      </c>
      <c r="C46" s="100" t="s">
        <v>76</v>
      </c>
      <c r="D46" s="96"/>
      <c r="E46" s="97">
        <v>1000</v>
      </c>
      <c r="F46" s="97"/>
      <c r="G46" s="97"/>
      <c r="H46" s="97"/>
      <c r="I46" s="97"/>
      <c r="J46" s="97">
        <v>300</v>
      </c>
      <c r="K46" s="97"/>
      <c r="L46" s="97"/>
      <c r="M46" s="97">
        <f>F46+I46+J46+L46</f>
        <v>300</v>
      </c>
      <c r="N46" s="97"/>
      <c r="O46" s="97"/>
      <c r="P46" s="97">
        <f t="shared" si="9"/>
        <v>300</v>
      </c>
      <c r="Q46" s="97"/>
      <c r="R46" s="97">
        <f>P46+Q46</f>
        <v>300</v>
      </c>
      <c r="S46" s="97"/>
      <c r="T46" s="97">
        <f t="shared" si="1"/>
        <v>300</v>
      </c>
      <c r="U46" s="98"/>
    </row>
    <row r="47" spans="1:21" ht="24.75" customHeight="1">
      <c r="A47" s="88">
        <f>A46+1</f>
        <v>33</v>
      </c>
      <c r="B47" s="94">
        <v>424911</v>
      </c>
      <c r="C47" s="100" t="s">
        <v>77</v>
      </c>
      <c r="D47" s="96">
        <v>390</v>
      </c>
      <c r="E47" s="99"/>
      <c r="F47" s="97"/>
      <c r="G47" s="97"/>
      <c r="H47" s="97"/>
      <c r="I47" s="97"/>
      <c r="J47" s="97">
        <v>980</v>
      </c>
      <c r="K47" s="97"/>
      <c r="L47" s="97"/>
      <c r="M47" s="97">
        <f>F47+I47+J47+L47</f>
        <v>980</v>
      </c>
      <c r="N47" s="97"/>
      <c r="O47" s="97"/>
      <c r="P47" s="97">
        <f t="shared" si="9"/>
        <v>980</v>
      </c>
      <c r="Q47" s="97">
        <v>22</v>
      </c>
      <c r="R47" s="97">
        <f>P47+Q47</f>
        <v>1002</v>
      </c>
      <c r="S47" s="97">
        <v>490</v>
      </c>
      <c r="T47" s="97">
        <f t="shared" si="1"/>
        <v>1470</v>
      </c>
      <c r="U47" s="98"/>
    </row>
    <row r="48" spans="1:21" ht="24.75" customHeight="1">
      <c r="A48" s="88">
        <f>A47+1</f>
        <v>34</v>
      </c>
      <c r="B48" s="94">
        <v>4249111</v>
      </c>
      <c r="C48" s="100" t="s">
        <v>223</v>
      </c>
      <c r="D48" s="96"/>
      <c r="E48" s="99"/>
      <c r="F48" s="97"/>
      <c r="G48" s="97"/>
      <c r="H48" s="97"/>
      <c r="I48" s="97"/>
      <c r="J48" s="97">
        <v>6800</v>
      </c>
      <c r="K48" s="97"/>
      <c r="L48" s="97"/>
      <c r="M48" s="97">
        <f>F48+I48+J48+L48</f>
        <v>6800</v>
      </c>
      <c r="N48" s="97"/>
      <c r="O48" s="97"/>
      <c r="P48" s="97"/>
      <c r="Q48" s="97"/>
      <c r="R48" s="97"/>
      <c r="S48" s="97"/>
      <c r="T48" s="97">
        <f t="shared" si="1"/>
        <v>6800</v>
      </c>
      <c r="U48" s="98"/>
    </row>
    <row r="49" spans="1:21" ht="33" customHeight="1">
      <c r="A49" s="152"/>
      <c r="B49" s="153"/>
      <c r="C49" s="157" t="s">
        <v>78</v>
      </c>
      <c r="D49" s="155" t="e">
        <f>D50+D51+D52+D53+D54+D55+D56+D57+#REF!+D59</f>
        <v>#REF!</v>
      </c>
      <c r="E49" s="155" t="e">
        <f>E50+E51+E52+E53+E54+E55+E56+E57+#REF!+E59</f>
        <v>#REF!</v>
      </c>
      <c r="F49" s="155">
        <f>F50+F51+F52+F53+F54+F55+F56+F57+F59+F58</f>
        <v>0</v>
      </c>
      <c r="G49" s="155">
        <f>G50</f>
        <v>0</v>
      </c>
      <c r="H49" s="155"/>
      <c r="I49" s="155">
        <f>I50+I51+I52+I53+I54+I55+I56+I57+I58</f>
        <v>5100</v>
      </c>
      <c r="J49" s="155">
        <f>J50+J51+J52+J53+J54+J55+J56+J57+J59+J58</f>
        <v>6890</v>
      </c>
      <c r="K49" s="155">
        <f>K50+K51+K52+K53+K54+K55+K56+K57+K59+K58</f>
        <v>0</v>
      </c>
      <c r="L49" s="155">
        <f>L50+L51+L52+L53+L54+L55+L56+L57+L58</f>
        <v>-600</v>
      </c>
      <c r="M49" s="155">
        <f>F49+H49+J49+K49+L49</f>
        <v>6290</v>
      </c>
      <c r="N49" s="89"/>
      <c r="O49" s="89"/>
      <c r="P49" s="97">
        <f t="shared" si="9"/>
        <v>6290</v>
      </c>
      <c r="Q49" s="89"/>
      <c r="R49" s="97">
        <f>R50+R51+R52+R53+R54+R55+R56+R57+R58</f>
        <v>11390</v>
      </c>
      <c r="S49" s="97">
        <f>S50+S51+S52+S53+S54+S55+S56+S57+S58</f>
        <v>0</v>
      </c>
      <c r="T49" s="89">
        <f t="shared" si="1"/>
        <v>6290</v>
      </c>
      <c r="U49" s="98"/>
    </row>
    <row r="50" spans="1:21" ht="24.75" customHeight="1">
      <c r="A50" s="88">
        <f>A48+1</f>
        <v>35</v>
      </c>
      <c r="B50" s="94">
        <v>425111</v>
      </c>
      <c r="C50" s="100" t="s">
        <v>79</v>
      </c>
      <c r="D50" s="96"/>
      <c r="E50" s="97">
        <v>2000</v>
      </c>
      <c r="F50" s="97"/>
      <c r="G50" s="97"/>
      <c r="H50" s="97"/>
      <c r="I50" s="97"/>
      <c r="J50" s="97">
        <v>990</v>
      </c>
      <c r="K50" s="97"/>
      <c r="L50" s="97"/>
      <c r="M50" s="97">
        <f aca="true" t="shared" si="10" ref="M50:M58">F50+I50+J50+L50</f>
        <v>990</v>
      </c>
      <c r="N50" s="97"/>
      <c r="O50" s="97"/>
      <c r="P50" s="97">
        <f t="shared" si="9"/>
        <v>990</v>
      </c>
      <c r="Q50" s="97"/>
      <c r="R50" s="97">
        <f aca="true" t="shared" si="11" ref="R50:R58">P50+Q50</f>
        <v>990</v>
      </c>
      <c r="S50" s="97"/>
      <c r="T50" s="97">
        <f t="shared" si="1"/>
        <v>990</v>
      </c>
      <c r="U50" s="98"/>
    </row>
    <row r="51" spans="1:21" ht="24.75" customHeight="1">
      <c r="A51" s="88">
        <f aca="true" t="shared" si="12" ref="A51:A58">A50+1</f>
        <v>36</v>
      </c>
      <c r="B51" s="94">
        <v>425112</v>
      </c>
      <c r="C51" s="100" t="s">
        <v>6</v>
      </c>
      <c r="D51" s="96">
        <v>300</v>
      </c>
      <c r="E51" s="99"/>
      <c r="F51" s="97"/>
      <c r="G51" s="97"/>
      <c r="H51" s="97"/>
      <c r="I51" s="97"/>
      <c r="J51" s="97">
        <v>490</v>
      </c>
      <c r="K51" s="97"/>
      <c r="L51" s="97"/>
      <c r="M51" s="97">
        <f t="shared" si="10"/>
        <v>490</v>
      </c>
      <c r="N51" s="97"/>
      <c r="O51" s="97"/>
      <c r="P51" s="97">
        <f t="shared" si="9"/>
        <v>490</v>
      </c>
      <c r="Q51" s="97"/>
      <c r="R51" s="97">
        <f t="shared" si="11"/>
        <v>490</v>
      </c>
      <c r="S51" s="97"/>
      <c r="T51" s="97">
        <f t="shared" si="1"/>
        <v>490</v>
      </c>
      <c r="U51" s="98"/>
    </row>
    <row r="52" spans="1:21" ht="24.75" customHeight="1">
      <c r="A52" s="88">
        <f t="shared" si="12"/>
        <v>37</v>
      </c>
      <c r="B52" s="94">
        <v>425113</v>
      </c>
      <c r="C52" s="100" t="s">
        <v>80</v>
      </c>
      <c r="D52" s="96"/>
      <c r="E52" s="97">
        <v>5000</v>
      </c>
      <c r="F52" s="97"/>
      <c r="G52" s="97"/>
      <c r="H52" s="97"/>
      <c r="I52" s="97"/>
      <c r="J52" s="97">
        <v>1490</v>
      </c>
      <c r="K52" s="97"/>
      <c r="L52" s="97"/>
      <c r="M52" s="97">
        <f t="shared" si="10"/>
        <v>1490</v>
      </c>
      <c r="N52" s="97"/>
      <c r="O52" s="97"/>
      <c r="P52" s="97">
        <f t="shared" si="9"/>
        <v>1490</v>
      </c>
      <c r="Q52" s="97"/>
      <c r="R52" s="97">
        <f t="shared" si="11"/>
        <v>1490</v>
      </c>
      <c r="S52" s="97"/>
      <c r="T52" s="97">
        <f t="shared" si="1"/>
        <v>1490</v>
      </c>
      <c r="U52" s="98"/>
    </row>
    <row r="53" spans="1:21" ht="24.75" customHeight="1">
      <c r="A53" s="88">
        <f t="shared" si="12"/>
        <v>38</v>
      </c>
      <c r="B53" s="94">
        <v>425114</v>
      </c>
      <c r="C53" s="100" t="s">
        <v>17</v>
      </c>
      <c r="D53" s="96"/>
      <c r="E53" s="97">
        <v>1000</v>
      </c>
      <c r="F53" s="97"/>
      <c r="G53" s="97"/>
      <c r="H53" s="97"/>
      <c r="I53" s="97"/>
      <c r="J53" s="97">
        <v>990</v>
      </c>
      <c r="K53" s="97"/>
      <c r="L53" s="97"/>
      <c r="M53" s="97">
        <f t="shared" si="10"/>
        <v>990</v>
      </c>
      <c r="N53" s="97"/>
      <c r="O53" s="97"/>
      <c r="P53" s="97">
        <f t="shared" si="9"/>
        <v>990</v>
      </c>
      <c r="Q53" s="97"/>
      <c r="R53" s="97">
        <f t="shared" si="11"/>
        <v>990</v>
      </c>
      <c r="S53" s="97"/>
      <c r="T53" s="97">
        <f t="shared" si="1"/>
        <v>990</v>
      </c>
      <c r="U53" s="98"/>
    </row>
    <row r="54" spans="1:21" ht="24.75" customHeight="1">
      <c r="A54" s="88">
        <f t="shared" si="12"/>
        <v>39</v>
      </c>
      <c r="B54" s="94">
        <v>425115</v>
      </c>
      <c r="C54" s="100" t="s">
        <v>81</v>
      </c>
      <c r="D54" s="96"/>
      <c r="E54" s="97">
        <v>2000</v>
      </c>
      <c r="F54" s="97"/>
      <c r="G54" s="97"/>
      <c r="H54" s="97"/>
      <c r="I54" s="97"/>
      <c r="J54" s="97">
        <v>990</v>
      </c>
      <c r="K54" s="97"/>
      <c r="L54" s="97"/>
      <c r="M54" s="97">
        <f t="shared" si="10"/>
        <v>990</v>
      </c>
      <c r="N54" s="97"/>
      <c r="O54" s="97"/>
      <c r="P54" s="97">
        <f t="shared" si="9"/>
        <v>990</v>
      </c>
      <c r="Q54" s="97"/>
      <c r="R54" s="97">
        <f t="shared" si="11"/>
        <v>990</v>
      </c>
      <c r="S54" s="97"/>
      <c r="T54" s="97">
        <f t="shared" si="1"/>
        <v>990</v>
      </c>
      <c r="U54" s="98"/>
    </row>
    <row r="55" spans="1:21" ht="33" customHeight="1">
      <c r="A55" s="88">
        <f t="shared" si="12"/>
        <v>40</v>
      </c>
      <c r="B55" s="94">
        <v>425116</v>
      </c>
      <c r="C55" s="100" t="s">
        <v>48</v>
      </c>
      <c r="D55" s="96">
        <v>300</v>
      </c>
      <c r="E55" s="99"/>
      <c r="F55" s="97"/>
      <c r="G55" s="97"/>
      <c r="H55" s="97"/>
      <c r="I55" s="97"/>
      <c r="J55" s="97">
        <v>100</v>
      </c>
      <c r="K55" s="97"/>
      <c r="L55" s="97"/>
      <c r="M55" s="97">
        <f t="shared" si="10"/>
        <v>100</v>
      </c>
      <c r="N55" s="97"/>
      <c r="O55" s="97"/>
      <c r="P55" s="97">
        <f t="shared" si="9"/>
        <v>100</v>
      </c>
      <c r="Q55" s="97"/>
      <c r="R55" s="97">
        <f t="shared" si="11"/>
        <v>100</v>
      </c>
      <c r="S55" s="97"/>
      <c r="T55" s="97">
        <f t="shared" si="1"/>
        <v>100</v>
      </c>
      <c r="U55" s="98"/>
    </row>
    <row r="56" spans="1:21" ht="31.5" customHeight="1">
      <c r="A56" s="88">
        <f t="shared" si="12"/>
        <v>41</v>
      </c>
      <c r="B56" s="94">
        <v>425117</v>
      </c>
      <c r="C56" s="100" t="s">
        <v>47</v>
      </c>
      <c r="D56" s="96"/>
      <c r="E56" s="97">
        <v>1000</v>
      </c>
      <c r="F56" s="97"/>
      <c r="G56" s="97"/>
      <c r="H56" s="97"/>
      <c r="I56" s="97"/>
      <c r="J56" s="97">
        <v>250</v>
      </c>
      <c r="K56" s="97"/>
      <c r="L56" s="97"/>
      <c r="M56" s="97">
        <f t="shared" si="10"/>
        <v>250</v>
      </c>
      <c r="N56" s="97"/>
      <c r="O56" s="97"/>
      <c r="P56" s="97">
        <f t="shared" si="9"/>
        <v>250</v>
      </c>
      <c r="Q56" s="97"/>
      <c r="R56" s="97">
        <f t="shared" si="11"/>
        <v>250</v>
      </c>
      <c r="S56" s="97"/>
      <c r="T56" s="97">
        <f t="shared" si="1"/>
        <v>250</v>
      </c>
      <c r="U56" s="98"/>
    </row>
    <row r="57" spans="1:21" ht="33" customHeight="1">
      <c r="A57" s="88">
        <f t="shared" si="12"/>
        <v>42</v>
      </c>
      <c r="B57" s="94">
        <v>425118</v>
      </c>
      <c r="C57" s="100" t="s">
        <v>291</v>
      </c>
      <c r="D57" s="96"/>
      <c r="E57" s="97">
        <v>1500</v>
      </c>
      <c r="F57" s="97"/>
      <c r="G57" s="97"/>
      <c r="H57" s="97"/>
      <c r="I57" s="97">
        <v>5100</v>
      </c>
      <c r="J57" s="97">
        <v>600</v>
      </c>
      <c r="K57" s="97"/>
      <c r="L57" s="97">
        <v>-600</v>
      </c>
      <c r="M57" s="97">
        <f t="shared" si="10"/>
        <v>5100</v>
      </c>
      <c r="N57" s="97"/>
      <c r="O57" s="97"/>
      <c r="P57" s="97">
        <f t="shared" si="9"/>
        <v>5100</v>
      </c>
      <c r="Q57" s="97"/>
      <c r="R57" s="97">
        <f t="shared" si="11"/>
        <v>5100</v>
      </c>
      <c r="S57" s="97"/>
      <c r="T57" s="97">
        <f t="shared" si="1"/>
        <v>5100</v>
      </c>
      <c r="U57" s="98"/>
    </row>
    <row r="58" spans="1:21" ht="33.75" customHeight="1">
      <c r="A58" s="88">
        <f t="shared" si="12"/>
        <v>43</v>
      </c>
      <c r="B58" s="94">
        <v>425119</v>
      </c>
      <c r="C58" s="100" t="s">
        <v>197</v>
      </c>
      <c r="D58" s="96">
        <v>390</v>
      </c>
      <c r="E58" s="99"/>
      <c r="F58" s="97"/>
      <c r="G58" s="97"/>
      <c r="H58" s="97"/>
      <c r="I58" s="97"/>
      <c r="J58" s="97">
        <v>990</v>
      </c>
      <c r="K58" s="97"/>
      <c r="L58" s="97"/>
      <c r="M58" s="97">
        <f t="shared" si="10"/>
        <v>990</v>
      </c>
      <c r="N58" s="97"/>
      <c r="O58" s="97"/>
      <c r="P58" s="97">
        <f t="shared" si="9"/>
        <v>990</v>
      </c>
      <c r="Q58" s="97"/>
      <c r="R58" s="97">
        <f t="shared" si="11"/>
        <v>990</v>
      </c>
      <c r="S58" s="97"/>
      <c r="T58" s="97">
        <f t="shared" si="1"/>
        <v>990</v>
      </c>
      <c r="U58" s="98"/>
    </row>
    <row r="59" spans="1:21" ht="24.75" customHeight="1" hidden="1">
      <c r="A59" s="88"/>
      <c r="B59" s="94"/>
      <c r="C59" s="100"/>
      <c r="D59" s="96"/>
      <c r="E59" s="99"/>
      <c r="F59" s="97"/>
      <c r="G59" s="97"/>
      <c r="H59" s="97"/>
      <c r="I59" s="97"/>
      <c r="J59" s="97"/>
      <c r="K59" s="97"/>
      <c r="L59" s="97"/>
      <c r="M59" s="89">
        <f>F59+G59+J59+K59</f>
        <v>0</v>
      </c>
      <c r="N59" s="97"/>
      <c r="O59" s="97"/>
      <c r="P59" s="97"/>
      <c r="Q59" s="97"/>
      <c r="R59" s="97"/>
      <c r="S59" s="97"/>
      <c r="T59" s="89">
        <f t="shared" si="1"/>
        <v>0</v>
      </c>
      <c r="U59" s="98"/>
    </row>
    <row r="60" spans="1:21" ht="35.25" customHeight="1">
      <c r="A60" s="152"/>
      <c r="B60" s="153"/>
      <c r="C60" s="157" t="s">
        <v>82</v>
      </c>
      <c r="D60" s="155" t="e">
        <f>D61+#REF!+#REF!</f>
        <v>#REF!</v>
      </c>
      <c r="E60" s="155" t="e">
        <f>E61+#REF!+#REF!</f>
        <v>#REF!</v>
      </c>
      <c r="F60" s="155">
        <f>F61</f>
        <v>1000</v>
      </c>
      <c r="G60" s="155">
        <f>G61</f>
        <v>0</v>
      </c>
      <c r="H60" s="155"/>
      <c r="I60" s="155"/>
      <c r="J60" s="155">
        <f>J61</f>
        <v>0</v>
      </c>
      <c r="K60" s="155">
        <f>K61</f>
        <v>0</v>
      </c>
      <c r="L60" s="155"/>
      <c r="M60" s="155">
        <f>F60+H60+J60+K60</f>
        <v>1000</v>
      </c>
      <c r="N60" s="89"/>
      <c r="O60" s="89"/>
      <c r="P60" s="89">
        <f>M60+O60</f>
        <v>1000</v>
      </c>
      <c r="Q60" s="89"/>
      <c r="R60" s="89">
        <f>P60</f>
        <v>1000</v>
      </c>
      <c r="S60" s="89">
        <f>S61</f>
        <v>0</v>
      </c>
      <c r="T60" s="89">
        <f t="shared" si="1"/>
        <v>1000</v>
      </c>
      <c r="U60" s="93"/>
    </row>
    <row r="61" spans="1:21" ht="42.75" customHeight="1">
      <c r="A61" s="88">
        <f>A58+1</f>
        <v>44</v>
      </c>
      <c r="B61" s="94">
        <v>425211</v>
      </c>
      <c r="C61" s="100" t="s">
        <v>198</v>
      </c>
      <c r="D61" s="96"/>
      <c r="E61" s="99">
        <v>1000</v>
      </c>
      <c r="F61" s="97">
        <v>1000</v>
      </c>
      <c r="G61" s="97"/>
      <c r="H61" s="97"/>
      <c r="I61" s="97"/>
      <c r="J61" s="97"/>
      <c r="K61" s="97"/>
      <c r="L61" s="97"/>
      <c r="M61" s="97">
        <f>F61+I61+J61+L61</f>
        <v>1000</v>
      </c>
      <c r="N61" s="97"/>
      <c r="O61" s="97"/>
      <c r="P61" s="97">
        <f>M61+O61</f>
        <v>1000</v>
      </c>
      <c r="Q61" s="97"/>
      <c r="R61" s="97">
        <f>P61+Q61</f>
        <v>1000</v>
      </c>
      <c r="S61" s="97"/>
      <c r="T61" s="97">
        <f t="shared" si="1"/>
        <v>1000</v>
      </c>
      <c r="U61" s="98"/>
    </row>
    <row r="62" spans="1:21" ht="34.5" customHeight="1">
      <c r="A62" s="152"/>
      <c r="B62" s="153"/>
      <c r="C62" s="157" t="s">
        <v>83</v>
      </c>
      <c r="D62" s="155" t="e">
        <f>D63+D64+D65+D66+#REF!+D67</f>
        <v>#REF!</v>
      </c>
      <c r="E62" s="155" t="e">
        <f>E63+E64+E65+E66+#REF!+E67</f>
        <v>#REF!</v>
      </c>
      <c r="F62" s="155">
        <f>F63+F64+F65+F66+F67</f>
        <v>0</v>
      </c>
      <c r="G62" s="155">
        <f>G63</f>
        <v>0</v>
      </c>
      <c r="H62" s="155"/>
      <c r="I62" s="155"/>
      <c r="J62" s="155">
        <f>J63+J64+J65+J66+J67+J68</f>
        <v>1994</v>
      </c>
      <c r="K62" s="155">
        <f>K63</f>
        <v>0</v>
      </c>
      <c r="L62" s="155"/>
      <c r="M62" s="155">
        <f>F62+H62+J62+K62</f>
        <v>1994</v>
      </c>
      <c r="N62" s="89"/>
      <c r="O62" s="89"/>
      <c r="P62" s="89">
        <f>M62+O62</f>
        <v>1994</v>
      </c>
      <c r="Q62" s="89"/>
      <c r="R62" s="89">
        <f>P62</f>
        <v>1994</v>
      </c>
      <c r="S62" s="89">
        <f>S63+S64+S65+S66+S67+S68</f>
        <v>0</v>
      </c>
      <c r="T62" s="89">
        <f t="shared" si="1"/>
        <v>1994</v>
      </c>
      <c r="U62" s="93"/>
    </row>
    <row r="63" spans="1:21" ht="24.75" customHeight="1">
      <c r="A63" s="88">
        <v>45</v>
      </c>
      <c r="B63" s="94">
        <v>425221</v>
      </c>
      <c r="C63" s="95" t="s">
        <v>44</v>
      </c>
      <c r="D63" s="96">
        <v>390</v>
      </c>
      <c r="E63" s="99"/>
      <c r="F63" s="97"/>
      <c r="G63" s="97"/>
      <c r="H63" s="97"/>
      <c r="I63" s="97"/>
      <c r="J63" s="97">
        <v>990</v>
      </c>
      <c r="K63" s="97"/>
      <c r="L63" s="97"/>
      <c r="M63" s="97">
        <f aca="true" t="shared" si="13" ref="M63:M68">F63+I63+J63+L63</f>
        <v>990</v>
      </c>
      <c r="N63" s="97"/>
      <c r="O63" s="97"/>
      <c r="P63" s="97">
        <f aca="true" t="shared" si="14" ref="P63:P68">M63+O63</f>
        <v>990</v>
      </c>
      <c r="Q63" s="97"/>
      <c r="R63" s="97">
        <f aca="true" t="shared" si="15" ref="R63:R68">P63+Q63</f>
        <v>990</v>
      </c>
      <c r="S63" s="97"/>
      <c r="T63" s="97">
        <f t="shared" si="1"/>
        <v>990</v>
      </c>
      <c r="U63" s="98"/>
    </row>
    <row r="64" spans="1:21" ht="33.75" customHeight="1">
      <c r="A64" s="88">
        <v>46</v>
      </c>
      <c r="B64" s="94">
        <v>425222</v>
      </c>
      <c r="C64" s="100" t="s">
        <v>199</v>
      </c>
      <c r="D64" s="102">
        <v>390</v>
      </c>
      <c r="E64" s="103"/>
      <c r="F64" s="104"/>
      <c r="G64" s="104"/>
      <c r="H64" s="104"/>
      <c r="I64" s="104"/>
      <c r="J64" s="97">
        <v>204</v>
      </c>
      <c r="K64" s="97"/>
      <c r="L64" s="97"/>
      <c r="M64" s="97">
        <f t="shared" si="13"/>
        <v>204</v>
      </c>
      <c r="N64" s="97"/>
      <c r="O64" s="97"/>
      <c r="P64" s="97">
        <f t="shared" si="14"/>
        <v>204</v>
      </c>
      <c r="Q64" s="97"/>
      <c r="R64" s="97">
        <f t="shared" si="15"/>
        <v>204</v>
      </c>
      <c r="S64" s="97"/>
      <c r="T64" s="97">
        <f t="shared" si="1"/>
        <v>204</v>
      </c>
      <c r="U64" s="98"/>
    </row>
    <row r="65" spans="1:21" ht="36" customHeight="1">
      <c r="A65" s="88">
        <v>47</v>
      </c>
      <c r="B65" s="94">
        <v>425223</v>
      </c>
      <c r="C65" s="100" t="s">
        <v>51</v>
      </c>
      <c r="D65" s="102">
        <v>235</v>
      </c>
      <c r="E65" s="103"/>
      <c r="F65" s="104"/>
      <c r="G65" s="104"/>
      <c r="H65" s="104"/>
      <c r="I65" s="104"/>
      <c r="J65" s="97">
        <v>200</v>
      </c>
      <c r="K65" s="97"/>
      <c r="L65" s="97"/>
      <c r="M65" s="97">
        <f t="shared" si="13"/>
        <v>200</v>
      </c>
      <c r="N65" s="97"/>
      <c r="O65" s="97"/>
      <c r="P65" s="97">
        <f t="shared" si="14"/>
        <v>200</v>
      </c>
      <c r="Q65" s="97"/>
      <c r="R65" s="97">
        <f t="shared" si="15"/>
        <v>200</v>
      </c>
      <c r="S65" s="97"/>
      <c r="T65" s="97">
        <f t="shared" si="1"/>
        <v>200</v>
      </c>
      <c r="U65" s="98"/>
    </row>
    <row r="66" spans="1:21" ht="36" customHeight="1">
      <c r="A66" s="88">
        <v>48</v>
      </c>
      <c r="B66" s="94">
        <v>425225</v>
      </c>
      <c r="C66" s="100" t="s">
        <v>45</v>
      </c>
      <c r="D66" s="102">
        <v>100</v>
      </c>
      <c r="E66" s="103"/>
      <c r="F66" s="104"/>
      <c r="G66" s="104"/>
      <c r="H66" s="104"/>
      <c r="I66" s="104"/>
      <c r="J66" s="97">
        <v>100</v>
      </c>
      <c r="K66" s="97"/>
      <c r="L66" s="97"/>
      <c r="M66" s="97">
        <f t="shared" si="13"/>
        <v>100</v>
      </c>
      <c r="N66" s="97"/>
      <c r="O66" s="97"/>
      <c r="P66" s="97">
        <f t="shared" si="14"/>
        <v>100</v>
      </c>
      <c r="Q66" s="97"/>
      <c r="R66" s="97">
        <f t="shared" si="15"/>
        <v>100</v>
      </c>
      <c r="S66" s="97"/>
      <c r="T66" s="97">
        <f t="shared" si="1"/>
        <v>100</v>
      </c>
      <c r="U66" s="98"/>
    </row>
    <row r="67" spans="1:21" ht="30.75" customHeight="1">
      <c r="A67" s="88">
        <v>49</v>
      </c>
      <c r="B67" s="94">
        <v>425227</v>
      </c>
      <c r="C67" s="100" t="s">
        <v>190</v>
      </c>
      <c r="D67" s="102">
        <v>100</v>
      </c>
      <c r="E67" s="103"/>
      <c r="F67" s="104"/>
      <c r="G67" s="104"/>
      <c r="H67" s="104"/>
      <c r="I67" s="104"/>
      <c r="J67" s="97">
        <v>100</v>
      </c>
      <c r="K67" s="97"/>
      <c r="L67" s="97"/>
      <c r="M67" s="97">
        <f t="shared" si="13"/>
        <v>100</v>
      </c>
      <c r="N67" s="97"/>
      <c r="O67" s="97"/>
      <c r="P67" s="97">
        <f t="shared" si="14"/>
        <v>100</v>
      </c>
      <c r="Q67" s="97"/>
      <c r="R67" s="97">
        <f t="shared" si="15"/>
        <v>100</v>
      </c>
      <c r="S67" s="97"/>
      <c r="T67" s="97">
        <f t="shared" si="1"/>
        <v>100</v>
      </c>
      <c r="U67" s="98"/>
    </row>
    <row r="68" spans="1:21" ht="36" customHeight="1">
      <c r="A68" s="88">
        <v>50</v>
      </c>
      <c r="B68" s="94">
        <v>425229</v>
      </c>
      <c r="C68" s="100" t="s">
        <v>84</v>
      </c>
      <c r="D68" s="102">
        <v>100</v>
      </c>
      <c r="E68" s="103"/>
      <c r="F68" s="104"/>
      <c r="G68" s="104"/>
      <c r="H68" s="104"/>
      <c r="I68" s="104"/>
      <c r="J68" s="97">
        <v>400</v>
      </c>
      <c r="K68" s="97"/>
      <c r="L68" s="97"/>
      <c r="M68" s="97">
        <f t="shared" si="13"/>
        <v>400</v>
      </c>
      <c r="N68" s="97"/>
      <c r="O68" s="97"/>
      <c r="P68" s="97">
        <f t="shared" si="14"/>
        <v>400</v>
      </c>
      <c r="Q68" s="97"/>
      <c r="R68" s="97">
        <f t="shared" si="15"/>
        <v>400</v>
      </c>
      <c r="S68" s="97"/>
      <c r="T68" s="97">
        <f t="shared" si="1"/>
        <v>400</v>
      </c>
      <c r="U68" s="98"/>
    </row>
    <row r="69" spans="1:21" ht="33.75" customHeight="1">
      <c r="A69" s="152"/>
      <c r="B69" s="153"/>
      <c r="C69" s="157" t="s">
        <v>85</v>
      </c>
      <c r="D69" s="155" t="e">
        <f>#REF!+D70+D71+D72+D73</f>
        <v>#REF!</v>
      </c>
      <c r="E69" s="155" t="e">
        <f>#REF!+E70+E71+E72+E73</f>
        <v>#REF!</v>
      </c>
      <c r="F69" s="155">
        <f>+F70+F71+F72+F73</f>
        <v>8800</v>
      </c>
      <c r="G69" s="155">
        <f>+G70+G71+G72+G73</f>
        <v>0</v>
      </c>
      <c r="H69" s="155"/>
      <c r="I69" s="155"/>
      <c r="J69" s="155">
        <f>+J70+J71+J72+J73</f>
        <v>990</v>
      </c>
      <c r="K69" s="155">
        <f>+K70+K71+K72+K73</f>
        <v>0</v>
      </c>
      <c r="L69" s="155"/>
      <c r="M69" s="155">
        <f>F69+H69+J69+K69</f>
        <v>9790</v>
      </c>
      <c r="N69" s="89"/>
      <c r="O69" s="89"/>
      <c r="P69" s="89">
        <f aca="true" t="shared" si="16" ref="P69:P86">M69+O69</f>
        <v>9790</v>
      </c>
      <c r="Q69" s="89"/>
      <c r="R69" s="89" t="e">
        <f>#REF!+R70+R71+R72+R73</f>
        <v>#REF!</v>
      </c>
      <c r="S69" s="89">
        <f>S70+S71+S72+S73</f>
        <v>0</v>
      </c>
      <c r="T69" s="89">
        <f t="shared" si="1"/>
        <v>9790</v>
      </c>
      <c r="U69" s="93"/>
    </row>
    <row r="70" spans="1:21" ht="31.5" customHeight="1">
      <c r="A70" s="88">
        <f>A68+1</f>
        <v>51</v>
      </c>
      <c r="B70" s="94">
        <v>425252</v>
      </c>
      <c r="C70" s="100" t="s">
        <v>213</v>
      </c>
      <c r="D70" s="96"/>
      <c r="E70" s="97">
        <v>3500</v>
      </c>
      <c r="F70" s="97">
        <v>5500</v>
      </c>
      <c r="G70" s="97"/>
      <c r="H70" s="97"/>
      <c r="I70" s="97"/>
      <c r="J70" s="97"/>
      <c r="K70" s="97"/>
      <c r="L70" s="97"/>
      <c r="M70" s="97">
        <f>F70+I70+J70+L70</f>
        <v>5500</v>
      </c>
      <c r="N70" s="97"/>
      <c r="O70" s="97"/>
      <c r="P70" s="97">
        <f t="shared" si="16"/>
        <v>5500</v>
      </c>
      <c r="Q70" s="97"/>
      <c r="R70" s="97">
        <f>P70+Q70</f>
        <v>5500</v>
      </c>
      <c r="S70" s="97"/>
      <c r="T70" s="97">
        <f aca="true" t="shared" si="17" ref="T70:T133">M70+S70</f>
        <v>5500</v>
      </c>
      <c r="U70" s="98"/>
    </row>
    <row r="71" spans="1:21" ht="42">
      <c r="A71" s="88">
        <v>52</v>
      </c>
      <c r="B71" s="94">
        <v>425253</v>
      </c>
      <c r="C71" s="100" t="s">
        <v>86</v>
      </c>
      <c r="D71" s="96"/>
      <c r="E71" s="97">
        <v>1500</v>
      </c>
      <c r="F71" s="97">
        <v>2500</v>
      </c>
      <c r="G71" s="97"/>
      <c r="H71" s="97"/>
      <c r="I71" s="97"/>
      <c r="J71" s="97"/>
      <c r="K71" s="97"/>
      <c r="L71" s="97"/>
      <c r="M71" s="97">
        <f>F71+I71+J71+L71</f>
        <v>2500</v>
      </c>
      <c r="N71" s="97"/>
      <c r="O71" s="97"/>
      <c r="P71" s="97">
        <f t="shared" si="16"/>
        <v>2500</v>
      </c>
      <c r="Q71" s="97">
        <v>63</v>
      </c>
      <c r="R71" s="97">
        <f>P71+Q71</f>
        <v>2563</v>
      </c>
      <c r="S71" s="97"/>
      <c r="T71" s="97">
        <f t="shared" si="17"/>
        <v>2500</v>
      </c>
      <c r="U71" s="98"/>
    </row>
    <row r="72" spans="1:21" ht="27.75">
      <c r="A72" s="88">
        <v>53</v>
      </c>
      <c r="B72" s="94">
        <v>425281</v>
      </c>
      <c r="C72" s="105" t="s">
        <v>211</v>
      </c>
      <c r="D72" s="96"/>
      <c r="E72" s="97">
        <v>1000</v>
      </c>
      <c r="F72" s="97">
        <v>800</v>
      </c>
      <c r="G72" s="97"/>
      <c r="H72" s="97"/>
      <c r="I72" s="97"/>
      <c r="J72" s="97"/>
      <c r="K72" s="97"/>
      <c r="L72" s="97"/>
      <c r="M72" s="97">
        <f>F72+I72+J72+L72</f>
        <v>800</v>
      </c>
      <c r="N72" s="97"/>
      <c r="O72" s="97"/>
      <c r="P72" s="97">
        <f t="shared" si="16"/>
        <v>800</v>
      </c>
      <c r="Q72" s="97"/>
      <c r="R72" s="97">
        <f>P72+Q72</f>
        <v>800</v>
      </c>
      <c r="S72" s="97"/>
      <c r="T72" s="97">
        <f t="shared" si="17"/>
        <v>800</v>
      </c>
      <c r="U72" s="98"/>
    </row>
    <row r="73" spans="1:21" ht="50.25" customHeight="1">
      <c r="A73" s="88">
        <v>54</v>
      </c>
      <c r="B73" s="94">
        <v>425291</v>
      </c>
      <c r="C73" s="56" t="s">
        <v>191</v>
      </c>
      <c r="D73" s="96">
        <v>390</v>
      </c>
      <c r="E73" s="99"/>
      <c r="F73" s="97"/>
      <c r="G73" s="97"/>
      <c r="H73" s="97"/>
      <c r="I73" s="97"/>
      <c r="J73" s="97">
        <v>990</v>
      </c>
      <c r="K73" s="97"/>
      <c r="L73" s="97"/>
      <c r="M73" s="97">
        <f>F73+I73+J73+L73</f>
        <v>990</v>
      </c>
      <c r="N73" s="97"/>
      <c r="O73" s="97"/>
      <c r="P73" s="97">
        <f t="shared" si="16"/>
        <v>990</v>
      </c>
      <c r="Q73" s="97"/>
      <c r="R73" s="97">
        <f>P73+Q73</f>
        <v>990</v>
      </c>
      <c r="S73" s="97"/>
      <c r="T73" s="97">
        <f t="shared" si="17"/>
        <v>990</v>
      </c>
      <c r="U73" s="98"/>
    </row>
    <row r="74" spans="1:21" ht="24.75" customHeight="1">
      <c r="A74" s="152"/>
      <c r="B74" s="153"/>
      <c r="C74" s="157" t="s">
        <v>87</v>
      </c>
      <c r="D74" s="155" t="e">
        <f>D75+D80+D83+D86+D90+D94+D111+D120</f>
        <v>#REF!</v>
      </c>
      <c r="E74" s="155" t="e">
        <f>E75+E80+E83+E86+E90+E94+E111+E120+#REF!+E130+E135+E138+E143+E145+E150</f>
        <v>#REF!</v>
      </c>
      <c r="F74" s="155">
        <f>F75+F86+F94+F111+F120</f>
        <v>2389316</v>
      </c>
      <c r="G74" s="155" t="e">
        <f>G75+G80+G83+G90+G94+G111+G120+G130+G135+G138+G143+G145+G150</f>
        <v>#REF!</v>
      </c>
      <c r="H74" s="155">
        <f>H75+H86+H90+H94+H100+H111</f>
        <v>0</v>
      </c>
      <c r="I74" s="155">
        <f>I75+I80+I83+I86+I90+I94+I111+I120</f>
        <v>15751</v>
      </c>
      <c r="J74" s="155" t="e">
        <f>J75+J80+J83+J86+J90+J94+J111+J120</f>
        <v>#VALUE!</v>
      </c>
      <c r="K74" s="155">
        <f>K75+K80+K83+K86+K90+K94+K111+K120</f>
        <v>0</v>
      </c>
      <c r="L74" s="155">
        <f>L75+L80+L83+L86+L90+L94+L111+L120</f>
        <v>1208</v>
      </c>
      <c r="M74" s="155" t="e">
        <f>F74+H74+J74+K74</f>
        <v>#VALUE!</v>
      </c>
      <c r="N74" s="89"/>
      <c r="O74" s="89"/>
      <c r="P74" s="89" t="e">
        <f t="shared" si="16"/>
        <v>#VALUE!</v>
      </c>
      <c r="Q74" s="89"/>
      <c r="R74" s="89" t="e">
        <f>P74</f>
        <v>#VALUE!</v>
      </c>
      <c r="S74" s="89">
        <f>S75+S80+S83+S86+S90+S94+S111+S120+S130+S135+S138+S143+S145+S150+S128</f>
        <v>-393583</v>
      </c>
      <c r="T74" s="89" t="e">
        <f t="shared" si="17"/>
        <v>#VALUE!</v>
      </c>
      <c r="U74" s="93"/>
    </row>
    <row r="75" spans="1:21" ht="24.75" customHeight="1">
      <c r="A75" s="152"/>
      <c r="B75" s="153"/>
      <c r="C75" s="157" t="s">
        <v>88</v>
      </c>
      <c r="D75" s="155" t="e">
        <f>D76+D77+D78+#REF!+D79</f>
        <v>#REF!</v>
      </c>
      <c r="E75" s="155" t="e">
        <f>E76+E77+E78+#REF!+E79</f>
        <v>#REF!</v>
      </c>
      <c r="F75" s="155">
        <f>F76+F77+F78+F79</f>
        <v>3600</v>
      </c>
      <c r="G75" s="155">
        <f>G76+G77+G78+G79</f>
        <v>0</v>
      </c>
      <c r="H75" s="155">
        <f>H76</f>
        <v>0</v>
      </c>
      <c r="I75" s="155"/>
      <c r="J75" s="155" t="e">
        <f>J76+J77+J78+J79</f>
        <v>#VALUE!</v>
      </c>
      <c r="K75" s="155">
        <f>K76+K77+K78+K79</f>
        <v>0</v>
      </c>
      <c r="L75" s="155">
        <f>L76+L77+L78+L79</f>
        <v>125</v>
      </c>
      <c r="M75" s="155" t="e">
        <f>F75+H75+J75+K75</f>
        <v>#VALUE!</v>
      </c>
      <c r="N75" s="89"/>
      <c r="O75" s="89"/>
      <c r="P75" s="89" t="e">
        <f t="shared" si="16"/>
        <v>#VALUE!</v>
      </c>
      <c r="Q75" s="89"/>
      <c r="R75" s="89" t="e">
        <f>P75</f>
        <v>#VALUE!</v>
      </c>
      <c r="S75" s="89"/>
      <c r="T75" s="89" t="e">
        <f t="shared" si="17"/>
        <v>#VALUE!</v>
      </c>
      <c r="U75" s="93"/>
    </row>
    <row r="76" spans="1:21" ht="35.25" customHeight="1">
      <c r="A76" s="88">
        <v>55</v>
      </c>
      <c r="B76" s="94">
        <v>426111</v>
      </c>
      <c r="C76" s="100" t="s">
        <v>168</v>
      </c>
      <c r="D76" s="96"/>
      <c r="E76" s="97">
        <v>1500</v>
      </c>
      <c r="F76" s="97">
        <v>3600</v>
      </c>
      <c r="G76" s="97"/>
      <c r="H76" s="97"/>
      <c r="I76" s="97"/>
      <c r="J76" s="97"/>
      <c r="K76" s="97"/>
      <c r="L76" s="97"/>
      <c r="M76" s="97">
        <f>F76+I76+J76+L76</f>
        <v>3600</v>
      </c>
      <c r="N76" s="97"/>
      <c r="O76" s="97"/>
      <c r="P76" s="97">
        <f t="shared" si="16"/>
        <v>3600</v>
      </c>
      <c r="Q76" s="97"/>
      <c r="R76" s="97">
        <f>P76+Q76</f>
        <v>3600</v>
      </c>
      <c r="S76" s="97"/>
      <c r="T76" s="97">
        <f t="shared" si="17"/>
        <v>3600</v>
      </c>
      <c r="U76" s="98"/>
    </row>
    <row r="77" spans="1:21" ht="24.75" customHeight="1">
      <c r="A77" s="88">
        <v>56</v>
      </c>
      <c r="B77" s="94">
        <v>426121</v>
      </c>
      <c r="C77" s="100" t="s">
        <v>174</v>
      </c>
      <c r="D77" s="96"/>
      <c r="E77" s="99">
        <v>600</v>
      </c>
      <c r="F77" s="97"/>
      <c r="G77" s="97"/>
      <c r="H77" s="97"/>
      <c r="I77" s="97"/>
      <c r="J77" s="97">
        <v>550</v>
      </c>
      <c r="K77" s="97"/>
      <c r="L77" s="97"/>
      <c r="M77" s="97">
        <f>F77+I77+J77+L77</f>
        <v>550</v>
      </c>
      <c r="N77" s="97"/>
      <c r="O77" s="97"/>
      <c r="P77" s="97">
        <f t="shared" si="16"/>
        <v>550</v>
      </c>
      <c r="Q77" s="97"/>
      <c r="R77" s="97">
        <f>P77+Q77</f>
        <v>550</v>
      </c>
      <c r="S77" s="97"/>
      <c r="T77" s="97">
        <f t="shared" si="17"/>
        <v>550</v>
      </c>
      <c r="U77" s="98"/>
    </row>
    <row r="78" spans="1:21" ht="24.75" customHeight="1">
      <c r="A78" s="88">
        <v>57</v>
      </c>
      <c r="B78" s="94">
        <v>426124</v>
      </c>
      <c r="C78" s="100" t="s">
        <v>89</v>
      </c>
      <c r="D78" s="96"/>
      <c r="E78" s="99">
        <v>340</v>
      </c>
      <c r="F78" s="97"/>
      <c r="G78" s="97"/>
      <c r="H78" s="97"/>
      <c r="I78" s="97"/>
      <c r="J78" s="97" t="s">
        <v>303</v>
      </c>
      <c r="K78" s="97"/>
      <c r="L78" s="97">
        <v>125</v>
      </c>
      <c r="M78" s="97" t="e">
        <f>F78+I78+J78+L78</f>
        <v>#VALUE!</v>
      </c>
      <c r="N78" s="97"/>
      <c r="O78" s="97"/>
      <c r="P78" s="97" t="e">
        <f t="shared" si="16"/>
        <v>#VALUE!</v>
      </c>
      <c r="Q78" s="97"/>
      <c r="R78" s="97" t="e">
        <f>P78+Q78</f>
        <v>#VALUE!</v>
      </c>
      <c r="S78" s="97"/>
      <c r="T78" s="97" t="e">
        <f t="shared" si="17"/>
        <v>#VALUE!</v>
      </c>
      <c r="U78" s="98"/>
    </row>
    <row r="79" spans="1:21" ht="27.75">
      <c r="A79" s="88">
        <v>58</v>
      </c>
      <c r="B79" s="94">
        <v>426191</v>
      </c>
      <c r="C79" s="100" t="s">
        <v>164</v>
      </c>
      <c r="D79" s="96">
        <v>390</v>
      </c>
      <c r="E79" s="99"/>
      <c r="F79" s="97"/>
      <c r="G79" s="97"/>
      <c r="H79" s="97"/>
      <c r="I79" s="97"/>
      <c r="J79" s="97">
        <v>500</v>
      </c>
      <c r="K79" s="97"/>
      <c r="L79" s="97"/>
      <c r="M79" s="97">
        <f>F79+I79+J79+L79</f>
        <v>500</v>
      </c>
      <c r="N79" s="97"/>
      <c r="O79" s="97"/>
      <c r="P79" s="97">
        <f t="shared" si="16"/>
        <v>500</v>
      </c>
      <c r="Q79" s="97"/>
      <c r="R79" s="97">
        <f>P79+Q79</f>
        <v>500</v>
      </c>
      <c r="S79" s="97"/>
      <c r="T79" s="97">
        <f t="shared" si="17"/>
        <v>500</v>
      </c>
      <c r="U79" s="98"/>
    </row>
    <row r="80" spans="1:21" ht="24.75" customHeight="1">
      <c r="A80" s="152"/>
      <c r="B80" s="156"/>
      <c r="C80" s="157" t="s">
        <v>90</v>
      </c>
      <c r="D80" s="159">
        <f>D81+D82</f>
        <v>150</v>
      </c>
      <c r="E80" s="159">
        <f>E81+E82</f>
        <v>0</v>
      </c>
      <c r="F80" s="159"/>
      <c r="G80" s="159"/>
      <c r="H80" s="159"/>
      <c r="I80" s="159"/>
      <c r="J80" s="159">
        <f>J81+J82</f>
        <v>133</v>
      </c>
      <c r="K80" s="159"/>
      <c r="L80" s="155">
        <f>L81+L82</f>
        <v>83</v>
      </c>
      <c r="M80" s="155">
        <f>F80+H80+J80+K80</f>
        <v>133</v>
      </c>
      <c r="N80" s="101"/>
      <c r="O80" s="89"/>
      <c r="P80" s="89">
        <f t="shared" si="16"/>
        <v>133</v>
      </c>
      <c r="Q80" s="89"/>
      <c r="R80" s="89">
        <f>P80</f>
        <v>133</v>
      </c>
      <c r="S80" s="89"/>
      <c r="T80" s="89">
        <f t="shared" si="17"/>
        <v>133</v>
      </c>
      <c r="U80" s="93"/>
    </row>
    <row r="81" spans="1:21" ht="27.75">
      <c r="A81" s="88">
        <v>59</v>
      </c>
      <c r="B81" s="94">
        <v>426211</v>
      </c>
      <c r="C81" s="100" t="s">
        <v>192</v>
      </c>
      <c r="D81" s="96">
        <v>50</v>
      </c>
      <c r="E81" s="99"/>
      <c r="F81" s="97"/>
      <c r="G81" s="97"/>
      <c r="H81" s="97"/>
      <c r="I81" s="97"/>
      <c r="J81" s="97">
        <v>50</v>
      </c>
      <c r="K81" s="97"/>
      <c r="L81" s="97"/>
      <c r="M81" s="97">
        <f>F81+I81+J81+L81</f>
        <v>50</v>
      </c>
      <c r="N81" s="97"/>
      <c r="O81" s="97"/>
      <c r="P81" s="97">
        <f t="shared" si="16"/>
        <v>50</v>
      </c>
      <c r="Q81" s="97"/>
      <c r="R81" s="97">
        <f>P81+Q81</f>
        <v>50</v>
      </c>
      <c r="S81" s="97"/>
      <c r="T81" s="97">
        <f t="shared" si="17"/>
        <v>50</v>
      </c>
      <c r="U81" s="98"/>
    </row>
    <row r="82" spans="1:21" ht="24.75" customHeight="1">
      <c r="A82" s="88">
        <v>60</v>
      </c>
      <c r="B82" s="94">
        <v>426221</v>
      </c>
      <c r="C82" s="100" t="s">
        <v>193</v>
      </c>
      <c r="D82" s="96">
        <v>100</v>
      </c>
      <c r="E82" s="99"/>
      <c r="F82" s="97"/>
      <c r="G82" s="97"/>
      <c r="H82" s="97"/>
      <c r="I82" s="97"/>
      <c r="J82" s="97">
        <v>83</v>
      </c>
      <c r="K82" s="97"/>
      <c r="L82" s="97">
        <v>83</v>
      </c>
      <c r="M82" s="97">
        <f>F82+I82+J82+L82</f>
        <v>166</v>
      </c>
      <c r="N82" s="97"/>
      <c r="O82" s="97"/>
      <c r="P82" s="97">
        <f t="shared" si="16"/>
        <v>166</v>
      </c>
      <c r="Q82" s="97"/>
      <c r="R82" s="97">
        <f>P82+Q82</f>
        <v>166</v>
      </c>
      <c r="S82" s="97"/>
      <c r="T82" s="97">
        <f t="shared" si="17"/>
        <v>166</v>
      </c>
      <c r="U82" s="98"/>
    </row>
    <row r="83" spans="1:21" ht="30" customHeight="1">
      <c r="A83" s="152"/>
      <c r="B83" s="156"/>
      <c r="C83" s="157" t="s">
        <v>93</v>
      </c>
      <c r="D83" s="159">
        <f>D84+D85</f>
        <v>780</v>
      </c>
      <c r="E83" s="159">
        <f>E84+E85</f>
        <v>0</v>
      </c>
      <c r="F83" s="159"/>
      <c r="G83" s="159"/>
      <c r="H83" s="159"/>
      <c r="I83" s="159"/>
      <c r="J83" s="159">
        <f>J84+J85</f>
        <v>680</v>
      </c>
      <c r="K83" s="159">
        <f>K84+K85</f>
        <v>0</v>
      </c>
      <c r="L83" s="159"/>
      <c r="M83" s="155">
        <f>F83+H83+J83+K83</f>
        <v>680</v>
      </c>
      <c r="N83" s="101"/>
      <c r="O83" s="89"/>
      <c r="P83" s="89">
        <f t="shared" si="16"/>
        <v>680</v>
      </c>
      <c r="Q83" s="89"/>
      <c r="R83" s="89">
        <f>P83</f>
        <v>680</v>
      </c>
      <c r="S83" s="89"/>
      <c r="T83" s="89">
        <f t="shared" si="17"/>
        <v>680</v>
      </c>
      <c r="U83" s="93"/>
    </row>
    <row r="84" spans="1:21" ht="29.25" customHeight="1">
      <c r="A84" s="88">
        <v>61</v>
      </c>
      <c r="B84" s="94">
        <v>426311</v>
      </c>
      <c r="C84" s="100" t="s">
        <v>94</v>
      </c>
      <c r="D84" s="96">
        <v>390</v>
      </c>
      <c r="E84" s="99"/>
      <c r="F84" s="97"/>
      <c r="G84" s="97"/>
      <c r="H84" s="97"/>
      <c r="I84" s="97"/>
      <c r="J84" s="97">
        <v>350</v>
      </c>
      <c r="K84" s="97"/>
      <c r="L84" s="97"/>
      <c r="M84" s="97">
        <f>F84+I84+J84+L84</f>
        <v>350</v>
      </c>
      <c r="N84" s="97"/>
      <c r="O84" s="97"/>
      <c r="P84" s="97">
        <f t="shared" si="16"/>
        <v>350</v>
      </c>
      <c r="Q84" s="97"/>
      <c r="R84" s="97">
        <f>P84+Q84</f>
        <v>350</v>
      </c>
      <c r="S84" s="97"/>
      <c r="T84" s="97">
        <f t="shared" si="17"/>
        <v>350</v>
      </c>
      <c r="U84" s="98"/>
    </row>
    <row r="85" spans="1:21" ht="27" customHeight="1">
      <c r="A85" s="88">
        <v>62</v>
      </c>
      <c r="B85" s="94">
        <v>426312</v>
      </c>
      <c r="C85" s="100" t="s">
        <v>95</v>
      </c>
      <c r="D85" s="96">
        <v>390</v>
      </c>
      <c r="E85" s="99"/>
      <c r="F85" s="97"/>
      <c r="G85" s="97"/>
      <c r="H85" s="97"/>
      <c r="I85" s="97"/>
      <c r="J85" s="97">
        <v>330</v>
      </c>
      <c r="K85" s="97"/>
      <c r="L85" s="97"/>
      <c r="M85" s="97">
        <f>F85+I85+J85+L85</f>
        <v>330</v>
      </c>
      <c r="N85" s="97"/>
      <c r="O85" s="97"/>
      <c r="P85" s="97">
        <f t="shared" si="16"/>
        <v>330</v>
      </c>
      <c r="Q85" s="97"/>
      <c r="R85" s="97">
        <f>P85+Q85</f>
        <v>330</v>
      </c>
      <c r="S85" s="97"/>
      <c r="T85" s="97">
        <f t="shared" si="17"/>
        <v>330</v>
      </c>
      <c r="U85" s="98"/>
    </row>
    <row r="86" spans="1:21" ht="24.75" customHeight="1">
      <c r="A86" s="152"/>
      <c r="B86" s="153"/>
      <c r="C86" s="157" t="s">
        <v>96</v>
      </c>
      <c r="D86" s="155">
        <f>D87+D88+D89</f>
        <v>600</v>
      </c>
      <c r="E86" s="155">
        <f>E87+E88+E89</f>
        <v>2900</v>
      </c>
      <c r="F86" s="155">
        <f>F87+F88+F89+F90</f>
        <v>3300</v>
      </c>
      <c r="G86" s="155"/>
      <c r="H86" s="155"/>
      <c r="I86" s="155">
        <f>I87+I88+I89</f>
        <v>1667</v>
      </c>
      <c r="J86" s="155">
        <f>J87+J88+J89</f>
        <v>990</v>
      </c>
      <c r="K86" s="155">
        <f>K89</f>
        <v>0</v>
      </c>
      <c r="L86" s="155"/>
      <c r="M86" s="155">
        <f>F86+H86+J86+K86</f>
        <v>4290</v>
      </c>
      <c r="N86" s="89"/>
      <c r="O86" s="89"/>
      <c r="P86" s="89">
        <f t="shared" si="16"/>
        <v>4290</v>
      </c>
      <c r="Q86" s="89"/>
      <c r="R86" s="89">
        <f>P86</f>
        <v>4290</v>
      </c>
      <c r="S86" s="89"/>
      <c r="T86" s="89">
        <f t="shared" si="17"/>
        <v>4290</v>
      </c>
      <c r="U86" s="93"/>
    </row>
    <row r="87" spans="1:21" ht="24.75" customHeight="1">
      <c r="A87" s="88">
        <v>63</v>
      </c>
      <c r="B87" s="94">
        <v>426411</v>
      </c>
      <c r="C87" s="100" t="s">
        <v>35</v>
      </c>
      <c r="D87" s="96"/>
      <c r="E87" s="97">
        <v>2900</v>
      </c>
      <c r="F87" s="97">
        <v>3300</v>
      </c>
      <c r="G87" s="97"/>
      <c r="H87" s="97"/>
      <c r="I87" s="97">
        <v>1667</v>
      </c>
      <c r="J87" s="97"/>
      <c r="K87" s="97"/>
      <c r="L87" s="97"/>
      <c r="M87" s="97">
        <f>F87+I87+J87+L87</f>
        <v>4967</v>
      </c>
      <c r="N87" s="97"/>
      <c r="O87" s="97"/>
      <c r="P87" s="97">
        <f aca="true" t="shared" si="18" ref="P87:P93">M87+O87</f>
        <v>4967</v>
      </c>
      <c r="Q87" s="97"/>
      <c r="R87" s="97">
        <f aca="true" t="shared" si="19" ref="R87:R93">P87+Q87</f>
        <v>4967</v>
      </c>
      <c r="S87" s="97"/>
      <c r="T87" s="97">
        <f t="shared" si="17"/>
        <v>4967</v>
      </c>
      <c r="U87" s="98"/>
    </row>
    <row r="88" spans="1:21" ht="24.75" customHeight="1">
      <c r="A88" s="88">
        <v>64</v>
      </c>
      <c r="B88" s="94">
        <v>426413</v>
      </c>
      <c r="C88" s="100" t="s">
        <v>7</v>
      </c>
      <c r="D88" s="96">
        <v>300</v>
      </c>
      <c r="E88" s="99"/>
      <c r="F88" s="97"/>
      <c r="G88" s="97"/>
      <c r="H88" s="97"/>
      <c r="I88" s="97"/>
      <c r="J88" s="97">
        <v>300</v>
      </c>
      <c r="K88" s="97"/>
      <c r="L88" s="97"/>
      <c r="M88" s="97">
        <f>F88+I88+J88+L88</f>
        <v>300</v>
      </c>
      <c r="N88" s="97"/>
      <c r="O88" s="97"/>
      <c r="P88" s="97">
        <f t="shared" si="18"/>
        <v>300</v>
      </c>
      <c r="Q88" s="97"/>
      <c r="R88" s="97">
        <f t="shared" si="19"/>
        <v>300</v>
      </c>
      <c r="S88" s="97"/>
      <c r="T88" s="97">
        <f t="shared" si="17"/>
        <v>300</v>
      </c>
      <c r="U88" s="98"/>
    </row>
    <row r="89" spans="1:21" ht="42">
      <c r="A89" s="88">
        <v>65</v>
      </c>
      <c r="B89" s="94">
        <v>426491</v>
      </c>
      <c r="C89" s="100" t="s">
        <v>97</v>
      </c>
      <c r="D89" s="96">
        <v>300</v>
      </c>
      <c r="E89" s="99"/>
      <c r="F89" s="97"/>
      <c r="G89" s="97"/>
      <c r="H89" s="97"/>
      <c r="I89" s="97"/>
      <c r="J89" s="97">
        <v>690</v>
      </c>
      <c r="K89" s="97"/>
      <c r="L89" s="97"/>
      <c r="M89" s="97">
        <f>F89+I89+J89+L89</f>
        <v>690</v>
      </c>
      <c r="N89" s="97"/>
      <c r="O89" s="97"/>
      <c r="P89" s="97">
        <f t="shared" si="18"/>
        <v>690</v>
      </c>
      <c r="Q89" s="97"/>
      <c r="R89" s="97">
        <f t="shared" si="19"/>
        <v>690</v>
      </c>
      <c r="S89" s="97"/>
      <c r="T89" s="97">
        <f t="shared" si="17"/>
        <v>690</v>
      </c>
      <c r="U89" s="98"/>
    </row>
    <row r="90" spans="1:21" ht="24.75" customHeight="1">
      <c r="A90" s="152"/>
      <c r="B90" s="153"/>
      <c r="C90" s="157" t="s">
        <v>98</v>
      </c>
      <c r="D90" s="159">
        <f aca="true" t="shared" si="20" ref="D90:K90">D91+D92+D93</f>
        <v>940</v>
      </c>
      <c r="E90" s="159">
        <f t="shared" si="20"/>
        <v>0</v>
      </c>
      <c r="F90" s="159">
        <f t="shared" si="20"/>
        <v>0</v>
      </c>
      <c r="G90" s="159">
        <f t="shared" si="20"/>
        <v>0</v>
      </c>
      <c r="H90" s="159"/>
      <c r="I90" s="159"/>
      <c r="J90" s="159">
        <f t="shared" si="20"/>
        <v>696</v>
      </c>
      <c r="K90" s="159">
        <f t="shared" si="20"/>
        <v>0</v>
      </c>
      <c r="L90" s="159"/>
      <c r="M90" s="155">
        <f>F90+H90+J90+K90</f>
        <v>696</v>
      </c>
      <c r="N90" s="101"/>
      <c r="O90" s="89"/>
      <c r="P90" s="97">
        <f t="shared" si="18"/>
        <v>696</v>
      </c>
      <c r="Q90" s="89"/>
      <c r="R90" s="97">
        <f t="shared" si="19"/>
        <v>696</v>
      </c>
      <c r="S90" s="97"/>
      <c r="T90" s="89">
        <f t="shared" si="17"/>
        <v>696</v>
      </c>
      <c r="U90" s="98"/>
    </row>
    <row r="91" spans="1:21" ht="24.75" customHeight="1">
      <c r="A91" s="88">
        <v>66</v>
      </c>
      <c r="B91" s="94">
        <v>426531</v>
      </c>
      <c r="C91" s="100" t="s">
        <v>18</v>
      </c>
      <c r="D91" s="96">
        <v>300</v>
      </c>
      <c r="E91" s="99"/>
      <c r="F91" s="97"/>
      <c r="G91" s="97"/>
      <c r="H91" s="97"/>
      <c r="I91" s="97"/>
      <c r="J91" s="97">
        <v>208</v>
      </c>
      <c r="K91" s="97"/>
      <c r="L91" s="97"/>
      <c r="M91" s="97">
        <f>F91+I91+J91+L91</f>
        <v>208</v>
      </c>
      <c r="N91" s="97"/>
      <c r="O91" s="97"/>
      <c r="P91" s="97">
        <f t="shared" si="18"/>
        <v>208</v>
      </c>
      <c r="Q91" s="97"/>
      <c r="R91" s="97">
        <f t="shared" si="19"/>
        <v>208</v>
      </c>
      <c r="S91" s="97"/>
      <c r="T91" s="97">
        <f t="shared" si="17"/>
        <v>208</v>
      </c>
      <c r="U91" s="98"/>
    </row>
    <row r="92" spans="1:21" ht="24.75" customHeight="1">
      <c r="A92" s="88">
        <v>67</v>
      </c>
      <c r="B92" s="94">
        <v>426541</v>
      </c>
      <c r="C92" s="100" t="s">
        <v>19</v>
      </c>
      <c r="D92" s="96">
        <v>300</v>
      </c>
      <c r="E92" s="99"/>
      <c r="F92" s="97"/>
      <c r="G92" s="97"/>
      <c r="H92" s="97"/>
      <c r="I92" s="97"/>
      <c r="J92" s="97">
        <v>208</v>
      </c>
      <c r="K92" s="97"/>
      <c r="L92" s="97"/>
      <c r="M92" s="97">
        <f>F92+I92+J92+L92</f>
        <v>208</v>
      </c>
      <c r="N92" s="97"/>
      <c r="O92" s="97"/>
      <c r="P92" s="97">
        <f t="shared" si="18"/>
        <v>208</v>
      </c>
      <c r="Q92" s="97"/>
      <c r="R92" s="97">
        <f t="shared" si="19"/>
        <v>208</v>
      </c>
      <c r="S92" s="97"/>
      <c r="T92" s="97">
        <f t="shared" si="17"/>
        <v>208</v>
      </c>
      <c r="U92" s="98"/>
    </row>
    <row r="93" spans="1:21" ht="27.75">
      <c r="A93" s="88">
        <v>68</v>
      </c>
      <c r="B93" s="94">
        <v>426591</v>
      </c>
      <c r="C93" s="100" t="s">
        <v>99</v>
      </c>
      <c r="D93" s="96">
        <v>340</v>
      </c>
      <c r="E93" s="99"/>
      <c r="F93" s="97"/>
      <c r="G93" s="97"/>
      <c r="H93" s="97"/>
      <c r="I93" s="97"/>
      <c r="J93" s="97">
        <v>280</v>
      </c>
      <c r="K93" s="97"/>
      <c r="L93" s="97"/>
      <c r="M93" s="97">
        <f>F93+I93+J93+L93</f>
        <v>280</v>
      </c>
      <c r="N93" s="97"/>
      <c r="O93" s="97"/>
      <c r="P93" s="97">
        <f t="shared" si="18"/>
        <v>280</v>
      </c>
      <c r="Q93" s="97"/>
      <c r="R93" s="97">
        <f t="shared" si="19"/>
        <v>280</v>
      </c>
      <c r="S93" s="97"/>
      <c r="T93" s="97">
        <f t="shared" si="17"/>
        <v>280</v>
      </c>
      <c r="U93" s="98"/>
    </row>
    <row r="94" spans="1:21" ht="31.5" customHeight="1">
      <c r="A94" s="152"/>
      <c r="B94" s="156"/>
      <c r="C94" s="157" t="s">
        <v>100</v>
      </c>
      <c r="D94" s="155" t="e">
        <f>D95+D96+D97+#REF!+D98+#REF!+D101+D103+D104+D105+D106+D107+D108+D109+D110</f>
        <v>#REF!</v>
      </c>
      <c r="E94" s="155" t="e">
        <f>E95+E96+E97+#REF!+E98+#REF!+E101+E103+E104+E105+E106+E107+E108+E109+E110</f>
        <v>#REF!</v>
      </c>
      <c r="F94" s="155">
        <f>F95+F96+F97+F98+F99+F100+F101+F103+F104+F105+F106+F107+F108+F109+F110</f>
        <v>2378516</v>
      </c>
      <c r="G94" s="155">
        <f>G95+G96+G97+G98+G99+G100+G101+G103+G104+G105+G106+G107+G108+G109+G110</f>
        <v>0</v>
      </c>
      <c r="H94" s="155"/>
      <c r="I94" s="155">
        <f>I95+I96+I97+I98+I99+I101+I102+I103+I104+I105+I106+I107+I108+I109+I110</f>
        <v>12833</v>
      </c>
      <c r="J94" s="155">
        <f>J95+J96+J97+J98+J99+J100+J101+J103+J104+J105+J106+J107+J108+J109+J110+J102</f>
        <v>72083</v>
      </c>
      <c r="K94" s="155">
        <f>K95+K96+K97+K98+K99+K100+K101+K103+K104+K105+K106+K107+K108+K109+K110+K102</f>
        <v>0</v>
      </c>
      <c r="L94" s="155">
        <f>L95+L96+L97+L98+L99+L101+L102+L103+L104+L105+L106+L107+L108+L109+L110</f>
        <v>167</v>
      </c>
      <c r="M94" s="155">
        <f>F94+H94+J94+K94+I94</f>
        <v>2463432</v>
      </c>
      <c r="N94" s="89" t="e">
        <f>M95+M96+M97+M98+N100+#REF!+M101+M103+M104+M105+M106+M107+M108+M109+M110</f>
        <v>#REF!</v>
      </c>
      <c r="O94" s="89"/>
      <c r="P94" s="89">
        <f>M94+O94</f>
        <v>2463432</v>
      </c>
      <c r="Q94" s="89"/>
      <c r="R94" s="89" t="e">
        <f>R95+R96+R97+R98+R100+#REF!+R101+R103+R104+R105+R106+R107+R108+R109+R110</f>
        <v>#REF!</v>
      </c>
      <c r="S94" s="89">
        <f>S95+S96+S97+S98+S99+S100+S101+S103+S104+S105+S106+S107+S108+S109+S110+S102</f>
        <v>-378933</v>
      </c>
      <c r="T94" s="89">
        <f t="shared" si="17"/>
        <v>2084499</v>
      </c>
      <c r="U94" s="93"/>
    </row>
    <row r="95" spans="1:21" ht="24.75" customHeight="1">
      <c r="A95" s="88">
        <v>69</v>
      </c>
      <c r="B95" s="94">
        <v>426711</v>
      </c>
      <c r="C95" s="100" t="s">
        <v>169</v>
      </c>
      <c r="D95" s="96"/>
      <c r="E95" s="97">
        <v>2900</v>
      </c>
      <c r="F95" s="97">
        <v>2000</v>
      </c>
      <c r="G95" s="97"/>
      <c r="H95" s="97"/>
      <c r="I95" s="97"/>
      <c r="J95" s="97"/>
      <c r="K95" s="97"/>
      <c r="L95" s="97"/>
      <c r="M95" s="97">
        <f aca="true" t="shared" si="21" ref="M95:M110">F95+I95+J95+L95</f>
        <v>2000</v>
      </c>
      <c r="N95" s="97"/>
      <c r="O95" s="97"/>
      <c r="P95" s="97">
        <f aca="true" t="shared" si="22" ref="P95:P110">M95+O95</f>
        <v>2000</v>
      </c>
      <c r="Q95" s="97"/>
      <c r="R95" s="97">
        <f aca="true" t="shared" si="23" ref="R95:R110">P95+Q95</f>
        <v>2000</v>
      </c>
      <c r="S95" s="97">
        <v>1000</v>
      </c>
      <c r="T95" s="97">
        <f t="shared" si="17"/>
        <v>3000</v>
      </c>
      <c r="U95" s="98"/>
    </row>
    <row r="96" spans="1:21" ht="33.75" customHeight="1">
      <c r="A96" s="88">
        <v>70</v>
      </c>
      <c r="B96" s="94">
        <v>4267111</v>
      </c>
      <c r="C96" s="100" t="s">
        <v>101</v>
      </c>
      <c r="D96" s="96"/>
      <c r="E96" s="97">
        <v>2500</v>
      </c>
      <c r="F96" s="97">
        <v>1500</v>
      </c>
      <c r="G96" s="97"/>
      <c r="H96" s="97"/>
      <c r="I96" s="97"/>
      <c r="J96" s="97"/>
      <c r="K96" s="97"/>
      <c r="L96" s="97"/>
      <c r="M96" s="97">
        <f t="shared" si="21"/>
        <v>1500</v>
      </c>
      <c r="N96" s="97"/>
      <c r="O96" s="97"/>
      <c r="P96" s="97">
        <f t="shared" si="22"/>
        <v>1500</v>
      </c>
      <c r="Q96" s="97"/>
      <c r="R96" s="97">
        <f t="shared" si="23"/>
        <v>1500</v>
      </c>
      <c r="S96" s="97"/>
      <c r="T96" s="97">
        <f t="shared" si="17"/>
        <v>1500</v>
      </c>
      <c r="U96" s="98"/>
    </row>
    <row r="97" spans="1:21" ht="24.75" customHeight="1">
      <c r="A97" s="88">
        <f>A96+1</f>
        <v>71</v>
      </c>
      <c r="B97" s="94">
        <v>4267112</v>
      </c>
      <c r="C97" s="100" t="s">
        <v>8</v>
      </c>
      <c r="D97" s="96"/>
      <c r="E97" s="99">
        <v>800</v>
      </c>
      <c r="F97" s="97">
        <v>1000</v>
      </c>
      <c r="G97" s="97"/>
      <c r="H97" s="97"/>
      <c r="I97" s="97"/>
      <c r="J97" s="97"/>
      <c r="K97" s="97"/>
      <c r="L97" s="97"/>
      <c r="M97" s="97">
        <f t="shared" si="21"/>
        <v>1000</v>
      </c>
      <c r="N97" s="97"/>
      <c r="O97" s="97"/>
      <c r="P97" s="97">
        <f t="shared" si="22"/>
        <v>1000</v>
      </c>
      <c r="Q97" s="97"/>
      <c r="R97" s="97">
        <f t="shared" si="23"/>
        <v>1000</v>
      </c>
      <c r="S97" s="97">
        <v>500</v>
      </c>
      <c r="T97" s="97">
        <f t="shared" si="17"/>
        <v>1500</v>
      </c>
      <c r="U97" s="98"/>
    </row>
    <row r="98" spans="1:21" ht="49.5" customHeight="1">
      <c r="A98" s="88">
        <f>A97+1</f>
        <v>72</v>
      </c>
      <c r="B98" s="94">
        <v>426721</v>
      </c>
      <c r="C98" s="100" t="s">
        <v>194</v>
      </c>
      <c r="D98" s="96"/>
      <c r="E98" s="97">
        <v>22800</v>
      </c>
      <c r="F98" s="97">
        <v>24000</v>
      </c>
      <c r="G98" s="97"/>
      <c r="H98" s="97"/>
      <c r="I98" s="97">
        <v>7500</v>
      </c>
      <c r="J98" s="97"/>
      <c r="K98" s="97"/>
      <c r="L98" s="97"/>
      <c r="M98" s="97">
        <f t="shared" si="21"/>
        <v>31500</v>
      </c>
      <c r="N98" s="97"/>
      <c r="O98" s="97"/>
      <c r="P98" s="97">
        <f t="shared" si="22"/>
        <v>31500</v>
      </c>
      <c r="Q98" s="97">
        <v>833</v>
      </c>
      <c r="R98" s="97">
        <f t="shared" si="23"/>
        <v>32333</v>
      </c>
      <c r="S98" s="97">
        <v>10500</v>
      </c>
      <c r="T98" s="97">
        <f t="shared" si="17"/>
        <v>42000</v>
      </c>
      <c r="U98" s="98"/>
    </row>
    <row r="99" spans="1:21" ht="24.75" customHeight="1">
      <c r="A99" s="88">
        <f aca="true" t="shared" si="24" ref="A99:A106">A98+1</f>
        <v>73</v>
      </c>
      <c r="B99" s="94">
        <v>426751</v>
      </c>
      <c r="C99" s="100" t="s">
        <v>196</v>
      </c>
      <c r="D99" s="96"/>
      <c r="E99" s="97">
        <v>7000</v>
      </c>
      <c r="F99" s="97">
        <v>12000</v>
      </c>
      <c r="G99" s="97"/>
      <c r="H99" s="97"/>
      <c r="I99" s="97"/>
      <c r="J99" s="97"/>
      <c r="K99" s="97"/>
      <c r="L99" s="97"/>
      <c r="M99" s="97">
        <f t="shared" si="21"/>
        <v>12000</v>
      </c>
      <c r="N99" s="97"/>
      <c r="O99" s="97"/>
      <c r="P99" s="97">
        <f>M99+O99</f>
        <v>12000</v>
      </c>
      <c r="Q99" s="97"/>
      <c r="R99" s="97">
        <f>P99+Q99</f>
        <v>12000</v>
      </c>
      <c r="S99" s="97"/>
      <c r="T99" s="97">
        <f t="shared" si="17"/>
        <v>12000</v>
      </c>
      <c r="U99" s="98"/>
    </row>
    <row r="100" spans="1:21" ht="36" customHeight="1">
      <c r="A100" s="88">
        <f t="shared" si="24"/>
        <v>74</v>
      </c>
      <c r="B100" s="92">
        <v>426741</v>
      </c>
      <c r="C100" s="57" t="s">
        <v>195</v>
      </c>
      <c r="D100" s="96"/>
      <c r="E100" s="97"/>
      <c r="F100" s="97">
        <v>2317166</v>
      </c>
      <c r="G100" s="97"/>
      <c r="H100" s="97"/>
      <c r="I100" s="97"/>
      <c r="J100" s="97">
        <v>72000</v>
      </c>
      <c r="K100" s="97"/>
      <c r="L100" s="97"/>
      <c r="M100" s="97">
        <f t="shared" si="21"/>
        <v>2389166</v>
      </c>
      <c r="N100" s="89">
        <v>72840</v>
      </c>
      <c r="O100" s="97"/>
      <c r="P100" s="97">
        <f t="shared" si="22"/>
        <v>2389166</v>
      </c>
      <c r="Q100" s="97"/>
      <c r="R100" s="97">
        <f t="shared" si="23"/>
        <v>2389166</v>
      </c>
      <c r="S100" s="97"/>
      <c r="T100" s="97">
        <f t="shared" si="17"/>
        <v>2389166</v>
      </c>
      <c r="U100" s="98"/>
    </row>
    <row r="101" spans="1:21" ht="24.75" customHeight="1">
      <c r="A101" s="88">
        <f t="shared" si="24"/>
        <v>75</v>
      </c>
      <c r="B101" s="94">
        <v>4267511</v>
      </c>
      <c r="C101" s="100" t="s">
        <v>37</v>
      </c>
      <c r="D101" s="96">
        <v>100</v>
      </c>
      <c r="E101" s="99"/>
      <c r="F101" s="97"/>
      <c r="G101" s="97"/>
      <c r="H101" s="97"/>
      <c r="I101" s="97"/>
      <c r="J101" s="97">
        <v>83</v>
      </c>
      <c r="K101" s="97"/>
      <c r="L101" s="97">
        <v>167</v>
      </c>
      <c r="M101" s="97">
        <f t="shared" si="21"/>
        <v>250</v>
      </c>
      <c r="N101" s="97"/>
      <c r="O101" s="97"/>
      <c r="P101" s="97">
        <f t="shared" si="22"/>
        <v>250</v>
      </c>
      <c r="Q101" s="97"/>
      <c r="R101" s="97">
        <f t="shared" si="23"/>
        <v>250</v>
      </c>
      <c r="S101" s="97"/>
      <c r="T101" s="97">
        <f t="shared" si="17"/>
        <v>250</v>
      </c>
      <c r="U101" s="98"/>
    </row>
    <row r="102" spans="1:21" ht="24.75" customHeight="1">
      <c r="A102" s="88">
        <f t="shared" si="24"/>
        <v>76</v>
      </c>
      <c r="B102" s="94">
        <v>42675111</v>
      </c>
      <c r="C102" s="100" t="s">
        <v>229</v>
      </c>
      <c r="D102" s="96"/>
      <c r="E102" s="99"/>
      <c r="F102" s="97"/>
      <c r="G102" s="97"/>
      <c r="H102" s="97"/>
      <c r="I102" s="97"/>
      <c r="J102" s="97"/>
      <c r="K102" s="97"/>
      <c r="L102" s="97"/>
      <c r="M102" s="97">
        <f t="shared" si="21"/>
        <v>0</v>
      </c>
      <c r="N102" s="97"/>
      <c r="O102" s="97"/>
      <c r="P102" s="97"/>
      <c r="Q102" s="97"/>
      <c r="R102" s="97"/>
      <c r="S102" s="97">
        <v>-393525</v>
      </c>
      <c r="T102" s="97">
        <f t="shared" si="17"/>
        <v>-393525</v>
      </c>
      <c r="U102" s="98"/>
    </row>
    <row r="103" spans="1:21" ht="69.75">
      <c r="A103" s="88">
        <f t="shared" si="24"/>
        <v>77</v>
      </c>
      <c r="B103" s="94">
        <v>426791</v>
      </c>
      <c r="C103" s="100" t="s">
        <v>103</v>
      </c>
      <c r="D103" s="96"/>
      <c r="E103" s="97">
        <v>2900</v>
      </c>
      <c r="F103" s="97">
        <v>4000</v>
      </c>
      <c r="G103" s="97"/>
      <c r="H103" s="97"/>
      <c r="I103" s="97"/>
      <c r="J103" s="97"/>
      <c r="K103" s="97"/>
      <c r="L103" s="97"/>
      <c r="M103" s="97">
        <f t="shared" si="21"/>
        <v>4000</v>
      </c>
      <c r="N103" s="97"/>
      <c r="O103" s="97"/>
      <c r="P103" s="97">
        <f t="shared" si="22"/>
        <v>4000</v>
      </c>
      <c r="Q103" s="97"/>
      <c r="R103" s="97">
        <f t="shared" si="23"/>
        <v>4000</v>
      </c>
      <c r="S103" s="97">
        <v>500</v>
      </c>
      <c r="T103" s="97">
        <f t="shared" si="17"/>
        <v>4500</v>
      </c>
      <c r="U103" s="98"/>
    </row>
    <row r="104" spans="1:21" ht="28.5" customHeight="1">
      <c r="A104" s="88">
        <f t="shared" si="24"/>
        <v>78</v>
      </c>
      <c r="B104" s="94">
        <v>4267911</v>
      </c>
      <c r="C104" s="100" t="s">
        <v>27</v>
      </c>
      <c r="D104" s="96"/>
      <c r="E104" s="97">
        <v>7000</v>
      </c>
      <c r="F104" s="97">
        <v>2300</v>
      </c>
      <c r="G104" s="97"/>
      <c r="H104" s="97"/>
      <c r="I104" s="97">
        <v>833</v>
      </c>
      <c r="J104" s="97"/>
      <c r="K104" s="97"/>
      <c r="L104" s="97"/>
      <c r="M104" s="97">
        <f t="shared" si="21"/>
        <v>3133</v>
      </c>
      <c r="N104" s="97"/>
      <c r="O104" s="97"/>
      <c r="P104" s="97">
        <f t="shared" si="22"/>
        <v>3133</v>
      </c>
      <c r="Q104" s="97"/>
      <c r="R104" s="97">
        <f t="shared" si="23"/>
        <v>3133</v>
      </c>
      <c r="S104" s="97">
        <v>200</v>
      </c>
      <c r="T104" s="97">
        <f t="shared" si="17"/>
        <v>3333</v>
      </c>
      <c r="U104" s="98"/>
    </row>
    <row r="105" spans="1:21" ht="24.75" customHeight="1">
      <c r="A105" s="88">
        <f t="shared" si="24"/>
        <v>79</v>
      </c>
      <c r="B105" s="94">
        <v>4267912</v>
      </c>
      <c r="C105" s="100" t="s">
        <v>28</v>
      </c>
      <c r="D105" s="96"/>
      <c r="E105" s="97">
        <v>3000</v>
      </c>
      <c r="F105" s="97">
        <v>800</v>
      </c>
      <c r="G105" s="97"/>
      <c r="H105" s="97"/>
      <c r="I105" s="97"/>
      <c r="J105" s="97"/>
      <c r="K105" s="97"/>
      <c r="L105" s="97"/>
      <c r="M105" s="97">
        <f t="shared" si="21"/>
        <v>800</v>
      </c>
      <c r="N105" s="97"/>
      <c r="O105" s="97"/>
      <c r="P105" s="97">
        <f t="shared" si="22"/>
        <v>800</v>
      </c>
      <c r="Q105" s="97"/>
      <c r="R105" s="97">
        <f t="shared" si="23"/>
        <v>800</v>
      </c>
      <c r="S105" s="97"/>
      <c r="T105" s="97">
        <f t="shared" si="17"/>
        <v>800</v>
      </c>
      <c r="U105" s="98"/>
    </row>
    <row r="106" spans="1:21" ht="27.75">
      <c r="A106" s="88">
        <f t="shared" si="24"/>
        <v>80</v>
      </c>
      <c r="B106" s="94">
        <v>4267913</v>
      </c>
      <c r="C106" s="100" t="s">
        <v>104</v>
      </c>
      <c r="D106" s="96"/>
      <c r="E106" s="97">
        <v>700</v>
      </c>
      <c r="F106" s="97">
        <v>500</v>
      </c>
      <c r="G106" s="97"/>
      <c r="H106" s="97"/>
      <c r="I106" s="97">
        <v>333</v>
      </c>
      <c r="J106" s="97"/>
      <c r="K106" s="97"/>
      <c r="L106" s="97"/>
      <c r="M106" s="97">
        <f t="shared" si="21"/>
        <v>833</v>
      </c>
      <c r="N106" s="97"/>
      <c r="O106" s="97"/>
      <c r="P106" s="97">
        <f t="shared" si="22"/>
        <v>833</v>
      </c>
      <c r="Q106" s="97"/>
      <c r="R106" s="97">
        <f t="shared" si="23"/>
        <v>833</v>
      </c>
      <c r="S106" s="97"/>
      <c r="T106" s="97">
        <f t="shared" si="17"/>
        <v>833</v>
      </c>
      <c r="U106" s="98"/>
    </row>
    <row r="107" spans="1:21" ht="24.75" customHeight="1">
      <c r="A107" s="88">
        <f>A106+1</f>
        <v>81</v>
      </c>
      <c r="B107" s="94">
        <v>4267914</v>
      </c>
      <c r="C107" s="100" t="s">
        <v>9</v>
      </c>
      <c r="D107" s="96"/>
      <c r="E107" s="97">
        <v>1300</v>
      </c>
      <c r="F107" s="97">
        <v>800</v>
      </c>
      <c r="G107" s="97"/>
      <c r="H107" s="97"/>
      <c r="I107" s="97"/>
      <c r="J107" s="97"/>
      <c r="K107" s="97"/>
      <c r="L107" s="97"/>
      <c r="M107" s="97">
        <f t="shared" si="21"/>
        <v>800</v>
      </c>
      <c r="N107" s="97"/>
      <c r="O107" s="97"/>
      <c r="P107" s="97">
        <f t="shared" si="22"/>
        <v>800</v>
      </c>
      <c r="Q107" s="97"/>
      <c r="R107" s="97">
        <f t="shared" si="23"/>
        <v>800</v>
      </c>
      <c r="S107" s="97">
        <v>300</v>
      </c>
      <c r="T107" s="97">
        <f t="shared" si="17"/>
        <v>1100</v>
      </c>
      <c r="U107" s="98"/>
    </row>
    <row r="108" spans="1:21" ht="27" customHeight="1">
      <c r="A108" s="88">
        <f>A107+1</f>
        <v>82</v>
      </c>
      <c r="B108" s="94">
        <v>4267915</v>
      </c>
      <c r="C108" s="100" t="s">
        <v>105</v>
      </c>
      <c r="D108" s="96"/>
      <c r="E108" s="99">
        <v>340</v>
      </c>
      <c r="F108" s="97">
        <v>950</v>
      </c>
      <c r="G108" s="97"/>
      <c r="H108" s="97"/>
      <c r="I108" s="97">
        <v>417</v>
      </c>
      <c r="J108" s="97"/>
      <c r="K108" s="97"/>
      <c r="L108" s="97"/>
      <c r="M108" s="97">
        <f t="shared" si="21"/>
        <v>1367</v>
      </c>
      <c r="N108" s="97"/>
      <c r="O108" s="97"/>
      <c r="P108" s="97">
        <f t="shared" si="22"/>
        <v>1367</v>
      </c>
      <c r="Q108" s="97"/>
      <c r="R108" s="97">
        <f t="shared" si="23"/>
        <v>1367</v>
      </c>
      <c r="S108" s="97"/>
      <c r="T108" s="97">
        <f t="shared" si="17"/>
        <v>1367</v>
      </c>
      <c r="U108" s="98"/>
    </row>
    <row r="109" spans="1:21" ht="36" customHeight="1">
      <c r="A109" s="88">
        <f>A108+1</f>
        <v>83</v>
      </c>
      <c r="B109" s="94">
        <v>4267916</v>
      </c>
      <c r="C109" s="100" t="s">
        <v>29</v>
      </c>
      <c r="D109" s="96"/>
      <c r="E109" s="97">
        <v>5000</v>
      </c>
      <c r="F109" s="97">
        <v>5000</v>
      </c>
      <c r="G109" s="97"/>
      <c r="H109" s="97"/>
      <c r="I109" s="97"/>
      <c r="J109" s="97"/>
      <c r="K109" s="97"/>
      <c r="L109" s="97"/>
      <c r="M109" s="97">
        <f t="shared" si="21"/>
        <v>5000</v>
      </c>
      <c r="N109" s="97"/>
      <c r="O109" s="97"/>
      <c r="P109" s="97">
        <f t="shared" si="22"/>
        <v>5000</v>
      </c>
      <c r="Q109" s="97"/>
      <c r="R109" s="97">
        <f t="shared" si="23"/>
        <v>5000</v>
      </c>
      <c r="S109" s="97">
        <v>1592</v>
      </c>
      <c r="T109" s="97">
        <f t="shared" si="17"/>
        <v>6592</v>
      </c>
      <c r="U109" s="98"/>
    </row>
    <row r="110" spans="1:21" ht="24.75" customHeight="1">
      <c r="A110" s="88">
        <v>84</v>
      </c>
      <c r="B110" s="94">
        <v>4267917</v>
      </c>
      <c r="C110" s="100" t="s">
        <v>30</v>
      </c>
      <c r="D110" s="96"/>
      <c r="E110" s="97">
        <v>5000</v>
      </c>
      <c r="F110" s="97">
        <v>6500</v>
      </c>
      <c r="G110" s="97"/>
      <c r="H110" s="97"/>
      <c r="I110" s="97">
        <v>3750</v>
      </c>
      <c r="J110" s="97"/>
      <c r="K110" s="97"/>
      <c r="L110" s="97"/>
      <c r="M110" s="97">
        <f t="shared" si="21"/>
        <v>10250</v>
      </c>
      <c r="N110" s="97"/>
      <c r="O110" s="97"/>
      <c r="P110" s="97">
        <f t="shared" si="22"/>
        <v>10250</v>
      </c>
      <c r="Q110" s="97"/>
      <c r="R110" s="97">
        <f t="shared" si="23"/>
        <v>10250</v>
      </c>
      <c r="S110" s="97"/>
      <c r="T110" s="97">
        <f t="shared" si="17"/>
        <v>10250</v>
      </c>
      <c r="U110" s="98"/>
    </row>
    <row r="111" spans="1:21" ht="30.75" customHeight="1">
      <c r="A111" s="152"/>
      <c r="B111" s="156"/>
      <c r="C111" s="157" t="s">
        <v>106</v>
      </c>
      <c r="D111" s="155">
        <f aca="true" t="shared" si="25" ref="D111:J111">D112+D116</f>
        <v>780</v>
      </c>
      <c r="E111" s="155">
        <f t="shared" si="25"/>
        <v>2800</v>
      </c>
      <c r="F111" s="155">
        <f t="shared" si="25"/>
        <v>2900</v>
      </c>
      <c r="G111" s="155">
        <f t="shared" si="25"/>
        <v>0</v>
      </c>
      <c r="H111" s="155">
        <f>H116</f>
        <v>0</v>
      </c>
      <c r="I111" s="155">
        <f>I112+I116</f>
        <v>834</v>
      </c>
      <c r="J111" s="155">
        <f t="shared" si="25"/>
        <v>83</v>
      </c>
      <c r="K111" s="155">
        <v>0</v>
      </c>
      <c r="L111" s="155">
        <f>L112+L116</f>
        <v>167</v>
      </c>
      <c r="M111" s="155">
        <f>F111+H111+J111+K111</f>
        <v>2983</v>
      </c>
      <c r="N111" s="89"/>
      <c r="O111" s="89"/>
      <c r="P111" s="89">
        <f aca="true" t="shared" si="26" ref="P111:P120">M111+O111</f>
        <v>2983</v>
      </c>
      <c r="Q111" s="89"/>
      <c r="R111" s="89">
        <f>P111</f>
        <v>2983</v>
      </c>
      <c r="S111" s="89"/>
      <c r="T111" s="89">
        <f t="shared" si="17"/>
        <v>2983</v>
      </c>
      <c r="U111" s="93"/>
    </row>
    <row r="112" spans="1:21" ht="24.75" customHeight="1">
      <c r="A112" s="152"/>
      <c r="B112" s="153"/>
      <c r="C112" s="157" t="s">
        <v>107</v>
      </c>
      <c r="D112" s="155">
        <f aca="true" t="shared" si="27" ref="D112:K112">D113+D114+D115</f>
        <v>680</v>
      </c>
      <c r="E112" s="155">
        <f t="shared" si="27"/>
        <v>1100</v>
      </c>
      <c r="F112" s="155">
        <f t="shared" si="27"/>
        <v>800</v>
      </c>
      <c r="G112" s="155">
        <f t="shared" si="27"/>
        <v>0</v>
      </c>
      <c r="H112" s="155"/>
      <c r="I112" s="155"/>
      <c r="J112" s="155">
        <f t="shared" si="27"/>
        <v>0</v>
      </c>
      <c r="K112" s="155">
        <f t="shared" si="27"/>
        <v>0</v>
      </c>
      <c r="L112" s="155"/>
      <c r="M112" s="155">
        <f>F112+G112+J112+K112</f>
        <v>800</v>
      </c>
      <c r="N112" s="97"/>
      <c r="O112" s="97"/>
      <c r="P112" s="97">
        <f t="shared" si="26"/>
        <v>800</v>
      </c>
      <c r="Q112" s="97"/>
      <c r="R112" s="97">
        <f>P112</f>
        <v>800</v>
      </c>
      <c r="S112" s="97"/>
      <c r="T112" s="97">
        <f t="shared" si="17"/>
        <v>800</v>
      </c>
      <c r="U112" s="93"/>
    </row>
    <row r="113" spans="1:21" ht="24.75" customHeight="1">
      <c r="A113" s="88">
        <v>85</v>
      </c>
      <c r="B113" s="94">
        <v>426811</v>
      </c>
      <c r="C113" s="100" t="s">
        <v>49</v>
      </c>
      <c r="D113" s="96"/>
      <c r="E113" s="97">
        <v>1100</v>
      </c>
      <c r="F113" s="97">
        <v>800</v>
      </c>
      <c r="G113" s="97"/>
      <c r="H113" s="97"/>
      <c r="I113" s="97"/>
      <c r="J113" s="97"/>
      <c r="K113" s="97"/>
      <c r="L113" s="97"/>
      <c r="M113" s="97">
        <f>F113+I113+J113+L113</f>
        <v>800</v>
      </c>
      <c r="N113" s="97"/>
      <c r="O113" s="97"/>
      <c r="P113" s="97">
        <f t="shared" si="26"/>
        <v>800</v>
      </c>
      <c r="Q113" s="97"/>
      <c r="R113" s="97">
        <f>P113+Q113</f>
        <v>800</v>
      </c>
      <c r="S113" s="97"/>
      <c r="T113" s="97">
        <f t="shared" si="17"/>
        <v>800</v>
      </c>
      <c r="U113" s="98"/>
    </row>
    <row r="114" spans="1:21" ht="37.5" customHeight="1" hidden="1">
      <c r="A114" s="88">
        <v>84</v>
      </c>
      <c r="B114" s="94">
        <v>426812</v>
      </c>
      <c r="C114" s="100" t="s">
        <v>108</v>
      </c>
      <c r="D114" s="96">
        <v>340</v>
      </c>
      <c r="E114" s="99"/>
      <c r="F114" s="97"/>
      <c r="G114" s="97"/>
      <c r="H114" s="97"/>
      <c r="I114" s="97"/>
      <c r="J114" s="97"/>
      <c r="K114" s="97"/>
      <c r="L114" s="97"/>
      <c r="M114" s="89">
        <f>F114+G114+J114+K114</f>
        <v>0</v>
      </c>
      <c r="N114" s="97"/>
      <c r="O114" s="97"/>
      <c r="P114" s="97">
        <f t="shared" si="26"/>
        <v>0</v>
      </c>
      <c r="Q114" s="97"/>
      <c r="R114" s="97">
        <f>P114+Q114</f>
        <v>0</v>
      </c>
      <c r="S114" s="97"/>
      <c r="T114" s="89">
        <f t="shared" si="17"/>
        <v>0</v>
      </c>
      <c r="U114" s="98"/>
    </row>
    <row r="115" spans="1:21" ht="55.5" customHeight="1" hidden="1">
      <c r="A115" s="88">
        <v>85</v>
      </c>
      <c r="B115" s="94">
        <v>426819</v>
      </c>
      <c r="C115" s="100" t="s">
        <v>109</v>
      </c>
      <c r="D115" s="96">
        <v>340</v>
      </c>
      <c r="E115" s="99"/>
      <c r="F115" s="97">
        <v>0</v>
      </c>
      <c r="G115" s="97"/>
      <c r="H115" s="97"/>
      <c r="I115" s="97"/>
      <c r="J115" s="97"/>
      <c r="K115" s="97"/>
      <c r="L115" s="97"/>
      <c r="M115" s="89">
        <v>0</v>
      </c>
      <c r="N115" s="97"/>
      <c r="O115" s="97"/>
      <c r="P115" s="97">
        <f t="shared" si="26"/>
        <v>0</v>
      </c>
      <c r="Q115" s="97"/>
      <c r="R115" s="97">
        <f>P115+Q115</f>
        <v>0</v>
      </c>
      <c r="S115" s="97"/>
      <c r="T115" s="89">
        <f t="shared" si="17"/>
        <v>0</v>
      </c>
      <c r="U115" s="98"/>
    </row>
    <row r="116" spans="1:21" ht="24.75" customHeight="1">
      <c r="A116" s="152"/>
      <c r="B116" s="153"/>
      <c r="C116" s="157" t="s">
        <v>110</v>
      </c>
      <c r="D116" s="155">
        <f aca="true" t="shared" si="28" ref="D116:K116">D117+D118+D119</f>
        <v>100</v>
      </c>
      <c r="E116" s="155">
        <f t="shared" si="28"/>
        <v>1700</v>
      </c>
      <c r="F116" s="155">
        <f t="shared" si="28"/>
        <v>2100</v>
      </c>
      <c r="G116" s="155">
        <f t="shared" si="28"/>
        <v>0</v>
      </c>
      <c r="H116" s="155">
        <f>H118</f>
        <v>0</v>
      </c>
      <c r="I116" s="155">
        <f>I117+I118+I119</f>
        <v>834</v>
      </c>
      <c r="J116" s="155">
        <f t="shared" si="28"/>
        <v>83</v>
      </c>
      <c r="K116" s="155">
        <f t="shared" si="28"/>
        <v>0</v>
      </c>
      <c r="L116" s="155">
        <f>L117+L118+L119</f>
        <v>167</v>
      </c>
      <c r="M116" s="155">
        <f>F116+H116+J116+K116</f>
        <v>2183</v>
      </c>
      <c r="N116" s="89"/>
      <c r="O116" s="89"/>
      <c r="P116" s="89">
        <f t="shared" si="26"/>
        <v>2183</v>
      </c>
      <c r="Q116" s="89"/>
      <c r="R116" s="89">
        <f>P116</f>
        <v>2183</v>
      </c>
      <c r="S116" s="89"/>
      <c r="T116" s="89">
        <f t="shared" si="17"/>
        <v>2183</v>
      </c>
      <c r="U116" s="93"/>
    </row>
    <row r="117" spans="1:21" ht="36" customHeight="1">
      <c r="A117" s="88">
        <v>86</v>
      </c>
      <c r="B117" s="94">
        <v>426821</v>
      </c>
      <c r="C117" s="100" t="s">
        <v>111</v>
      </c>
      <c r="D117" s="96"/>
      <c r="E117" s="99">
        <v>800</v>
      </c>
      <c r="F117" s="97">
        <v>1000</v>
      </c>
      <c r="G117" s="97"/>
      <c r="H117" s="97"/>
      <c r="I117" s="97">
        <v>417</v>
      </c>
      <c r="J117" s="97"/>
      <c r="K117" s="97"/>
      <c r="L117" s="97"/>
      <c r="M117" s="97">
        <f>F117+I117+J117+L117</f>
        <v>1417</v>
      </c>
      <c r="N117" s="97"/>
      <c r="O117" s="97"/>
      <c r="P117" s="97">
        <f t="shared" si="26"/>
        <v>1417</v>
      </c>
      <c r="Q117" s="97"/>
      <c r="R117" s="97">
        <f>P117+Q117</f>
        <v>1417</v>
      </c>
      <c r="S117" s="97"/>
      <c r="T117" s="97">
        <f t="shared" si="17"/>
        <v>1417</v>
      </c>
      <c r="U117" s="98"/>
    </row>
    <row r="118" spans="1:21" ht="36" customHeight="1">
      <c r="A118" s="88">
        <v>87</v>
      </c>
      <c r="B118" s="94">
        <v>426822</v>
      </c>
      <c r="C118" s="100" t="s">
        <v>31</v>
      </c>
      <c r="D118" s="96"/>
      <c r="E118" s="97">
        <v>900</v>
      </c>
      <c r="F118" s="97">
        <v>1100</v>
      </c>
      <c r="G118" s="97"/>
      <c r="H118" s="97"/>
      <c r="I118" s="97">
        <v>417</v>
      </c>
      <c r="J118" s="97"/>
      <c r="K118" s="97"/>
      <c r="L118" s="97"/>
      <c r="M118" s="97">
        <f>F118+I118+J118+L118</f>
        <v>1517</v>
      </c>
      <c r="N118" s="97"/>
      <c r="O118" s="97"/>
      <c r="P118" s="97">
        <f t="shared" si="26"/>
        <v>1517</v>
      </c>
      <c r="Q118" s="97"/>
      <c r="R118" s="97">
        <f>P118+Q118</f>
        <v>1517</v>
      </c>
      <c r="S118" s="97"/>
      <c r="T118" s="97">
        <f t="shared" si="17"/>
        <v>1517</v>
      </c>
      <c r="U118" s="98"/>
    </row>
    <row r="119" spans="1:21" ht="27.75">
      <c r="A119" s="88">
        <v>88</v>
      </c>
      <c r="B119" s="94">
        <v>426829</v>
      </c>
      <c r="C119" s="100" t="s">
        <v>217</v>
      </c>
      <c r="D119" s="96">
        <v>100</v>
      </c>
      <c r="E119" s="99"/>
      <c r="F119" s="97"/>
      <c r="G119" s="97"/>
      <c r="H119" s="97"/>
      <c r="I119" s="97"/>
      <c r="J119" s="97">
        <v>83</v>
      </c>
      <c r="K119" s="97"/>
      <c r="L119" s="97">
        <v>167</v>
      </c>
      <c r="M119" s="97">
        <f>F119+I119+J119+L119</f>
        <v>250</v>
      </c>
      <c r="N119" s="97"/>
      <c r="O119" s="97"/>
      <c r="P119" s="97">
        <f t="shared" si="26"/>
        <v>250</v>
      </c>
      <c r="Q119" s="97"/>
      <c r="R119" s="97">
        <f>P119+Q119</f>
        <v>250</v>
      </c>
      <c r="S119" s="97"/>
      <c r="T119" s="97">
        <f t="shared" si="17"/>
        <v>250</v>
      </c>
      <c r="U119" s="98"/>
    </row>
    <row r="120" spans="1:21" ht="24.75" customHeight="1">
      <c r="A120" s="152"/>
      <c r="B120" s="153"/>
      <c r="C120" s="157" t="s">
        <v>112</v>
      </c>
      <c r="D120" s="155">
        <f>D121+D122+D123+D124+D126+D125</f>
        <v>1510</v>
      </c>
      <c r="E120" s="155">
        <f>E121+E122+E123+E124+E126</f>
        <v>1400</v>
      </c>
      <c r="F120" s="155">
        <f>F121+F122+F123+F124+F126+F125</f>
        <v>1000</v>
      </c>
      <c r="G120" s="155">
        <f>G121+G122+G123+G124+G126+G125</f>
        <v>0</v>
      </c>
      <c r="H120" s="155"/>
      <c r="I120" s="155">
        <f>I121+I122+I123+I124+I125+I126</f>
        <v>417</v>
      </c>
      <c r="J120" s="155">
        <f>J121+J122+J123+J124+J126+J125</f>
        <v>2481</v>
      </c>
      <c r="K120" s="155">
        <f>K121+K122+K123+K124+K126+K125</f>
        <v>0</v>
      </c>
      <c r="L120" s="155">
        <f>L121+L122+L123+L124+L125+L126</f>
        <v>666</v>
      </c>
      <c r="M120" s="155">
        <f>F120+H120+J120+K120+L120</f>
        <v>4147</v>
      </c>
      <c r="N120" s="89"/>
      <c r="O120" s="89"/>
      <c r="P120" s="89">
        <f t="shared" si="26"/>
        <v>4147</v>
      </c>
      <c r="Q120" s="89"/>
      <c r="R120" s="89">
        <f>P120</f>
        <v>4147</v>
      </c>
      <c r="S120" s="89"/>
      <c r="T120" s="89">
        <f t="shared" si="17"/>
        <v>4147</v>
      </c>
      <c r="U120" s="93"/>
    </row>
    <row r="121" spans="1:21" ht="42">
      <c r="A121" s="88">
        <v>89</v>
      </c>
      <c r="B121" s="94">
        <v>426911</v>
      </c>
      <c r="C121" s="100" t="s">
        <v>113</v>
      </c>
      <c r="D121" s="96">
        <v>340</v>
      </c>
      <c r="E121" s="99"/>
      <c r="F121" s="97"/>
      <c r="G121" s="97"/>
      <c r="H121" s="97"/>
      <c r="I121" s="97"/>
      <c r="J121" s="97">
        <v>770</v>
      </c>
      <c r="K121" s="195"/>
      <c r="L121" s="97"/>
      <c r="M121" s="97">
        <f aca="true" t="shared" si="29" ref="M121:M126">F121+I121+J121+L121</f>
        <v>770</v>
      </c>
      <c r="N121" s="97"/>
      <c r="O121" s="97"/>
      <c r="P121" s="97">
        <f aca="true" t="shared" si="30" ref="P121:P126">M121+O121</f>
        <v>770</v>
      </c>
      <c r="Q121" s="97"/>
      <c r="R121" s="97">
        <f aca="true" t="shared" si="31" ref="R121:R126">P121+Q121</f>
        <v>770</v>
      </c>
      <c r="S121" s="97"/>
      <c r="T121" s="97">
        <f t="shared" si="17"/>
        <v>770</v>
      </c>
      <c r="U121" s="98"/>
    </row>
    <row r="122" spans="1:21" ht="31.5" customHeight="1">
      <c r="A122" s="88">
        <v>90</v>
      </c>
      <c r="B122" s="94">
        <v>426912</v>
      </c>
      <c r="C122" s="100" t="s">
        <v>114</v>
      </c>
      <c r="D122" s="96">
        <v>340</v>
      </c>
      <c r="E122" s="99"/>
      <c r="F122" s="97"/>
      <c r="G122" s="97"/>
      <c r="H122" s="97"/>
      <c r="I122" s="97"/>
      <c r="J122" s="97">
        <v>370</v>
      </c>
      <c r="K122" s="97"/>
      <c r="L122" s="97">
        <v>333</v>
      </c>
      <c r="M122" s="97">
        <f t="shared" si="29"/>
        <v>703</v>
      </c>
      <c r="N122" s="97"/>
      <c r="O122" s="97"/>
      <c r="P122" s="97">
        <f t="shared" si="30"/>
        <v>703</v>
      </c>
      <c r="Q122" s="97"/>
      <c r="R122" s="97">
        <f t="shared" si="31"/>
        <v>703</v>
      </c>
      <c r="S122" s="97"/>
      <c r="T122" s="97">
        <f t="shared" si="17"/>
        <v>703</v>
      </c>
      <c r="U122" s="98"/>
    </row>
    <row r="123" spans="1:21" ht="24.75" customHeight="1">
      <c r="A123" s="88">
        <v>91</v>
      </c>
      <c r="B123" s="94">
        <v>426913</v>
      </c>
      <c r="C123" s="100" t="s">
        <v>21</v>
      </c>
      <c r="D123" s="96">
        <v>340</v>
      </c>
      <c r="E123" s="99"/>
      <c r="F123" s="97"/>
      <c r="G123" s="97"/>
      <c r="H123" s="97"/>
      <c r="I123" s="97"/>
      <c r="J123" s="97">
        <v>950</v>
      </c>
      <c r="K123" s="195"/>
      <c r="L123" s="97"/>
      <c r="M123" s="97">
        <f t="shared" si="29"/>
        <v>950</v>
      </c>
      <c r="N123" s="97"/>
      <c r="O123" s="97"/>
      <c r="P123" s="97">
        <f t="shared" si="30"/>
        <v>950</v>
      </c>
      <c r="Q123" s="97"/>
      <c r="R123" s="97">
        <f t="shared" si="31"/>
        <v>950</v>
      </c>
      <c r="S123" s="97"/>
      <c r="T123" s="97">
        <f t="shared" si="17"/>
        <v>950</v>
      </c>
      <c r="U123" s="98"/>
    </row>
    <row r="124" spans="1:21" ht="24.75" customHeight="1">
      <c r="A124" s="88">
        <v>92</v>
      </c>
      <c r="B124" s="94">
        <v>426914</v>
      </c>
      <c r="C124" s="100" t="s">
        <v>20</v>
      </c>
      <c r="D124" s="96">
        <v>100</v>
      </c>
      <c r="E124" s="99"/>
      <c r="F124" s="97"/>
      <c r="G124" s="97"/>
      <c r="H124" s="97"/>
      <c r="I124" s="97"/>
      <c r="J124" s="97">
        <v>58</v>
      </c>
      <c r="K124" s="97"/>
      <c r="L124" s="97"/>
      <c r="M124" s="97">
        <f t="shared" si="29"/>
        <v>58</v>
      </c>
      <c r="N124" s="97"/>
      <c r="O124" s="97"/>
      <c r="P124" s="97">
        <f t="shared" si="30"/>
        <v>58</v>
      </c>
      <c r="Q124" s="97"/>
      <c r="R124" s="97">
        <f t="shared" si="31"/>
        <v>58</v>
      </c>
      <c r="S124" s="97"/>
      <c r="T124" s="97">
        <f t="shared" si="17"/>
        <v>58</v>
      </c>
      <c r="U124" s="98"/>
    </row>
    <row r="125" spans="1:21" ht="24.75" customHeight="1">
      <c r="A125" s="88">
        <v>93</v>
      </c>
      <c r="B125" s="94">
        <v>426915</v>
      </c>
      <c r="C125" s="100" t="s">
        <v>163</v>
      </c>
      <c r="D125" s="96">
        <v>390</v>
      </c>
      <c r="E125" s="99"/>
      <c r="F125" s="97"/>
      <c r="G125" s="97"/>
      <c r="H125" s="97"/>
      <c r="I125" s="97"/>
      <c r="J125" s="97">
        <v>333</v>
      </c>
      <c r="K125" s="97"/>
      <c r="L125" s="97">
        <v>333</v>
      </c>
      <c r="M125" s="97">
        <f t="shared" si="29"/>
        <v>666</v>
      </c>
      <c r="N125" s="97"/>
      <c r="O125" s="97"/>
      <c r="P125" s="97">
        <f t="shared" si="30"/>
        <v>666</v>
      </c>
      <c r="Q125" s="97"/>
      <c r="R125" s="97">
        <f t="shared" si="31"/>
        <v>666</v>
      </c>
      <c r="S125" s="97"/>
      <c r="T125" s="97">
        <f t="shared" si="17"/>
        <v>666</v>
      </c>
      <c r="U125" s="98"/>
    </row>
    <row r="126" spans="1:21" ht="29.25" customHeight="1">
      <c r="A126" s="88">
        <v>94</v>
      </c>
      <c r="B126" s="94">
        <v>426919</v>
      </c>
      <c r="C126" s="100" t="s">
        <v>33</v>
      </c>
      <c r="D126" s="96"/>
      <c r="E126" s="97">
        <v>1400</v>
      </c>
      <c r="F126" s="97">
        <v>1000</v>
      </c>
      <c r="G126" s="97"/>
      <c r="H126" s="97"/>
      <c r="I126" s="97">
        <v>417</v>
      </c>
      <c r="J126" s="97"/>
      <c r="K126" s="97"/>
      <c r="L126" s="97"/>
      <c r="M126" s="97">
        <f t="shared" si="29"/>
        <v>1417</v>
      </c>
      <c r="N126" s="97"/>
      <c r="O126" s="97"/>
      <c r="P126" s="97">
        <f t="shared" si="30"/>
        <v>1417</v>
      </c>
      <c r="Q126" s="97"/>
      <c r="R126" s="97">
        <f t="shared" si="31"/>
        <v>1417</v>
      </c>
      <c r="S126" s="97"/>
      <c r="T126" s="97">
        <f t="shared" si="17"/>
        <v>1417</v>
      </c>
      <c r="U126" s="98"/>
    </row>
    <row r="127" spans="1:21" ht="24.75" customHeight="1">
      <c r="A127" s="152"/>
      <c r="B127" s="153"/>
      <c r="C127" s="157" t="s">
        <v>176</v>
      </c>
      <c r="D127" s="155" t="e">
        <f>D130+D135+#REF!+D140+D144+D148+D176+D185</f>
        <v>#REF!</v>
      </c>
      <c r="E127" s="155" t="e">
        <f>E130+E135+#REF!+E140+E144+E148+E176+E185+#REF!+E193+E198+E202+E207+E209+E214</f>
        <v>#REF!</v>
      </c>
      <c r="F127" s="155">
        <f>F130+F135+F140+F143+F145+F176+F185+F193+F198+F202+F207+F209+F214+F128+F150</f>
        <v>12967</v>
      </c>
      <c r="G127" s="155" t="e">
        <f>G130+G135+G140+G144+G148+G176+G185+G193+G198+G202+G207+G209+G214</f>
        <v>#REF!</v>
      </c>
      <c r="H127" s="155">
        <f>H130</f>
        <v>0</v>
      </c>
      <c r="I127" s="155">
        <f>I128+I130+I135+I143+I145+I150</f>
        <v>2657</v>
      </c>
      <c r="J127" s="155">
        <f>J128+J130+J135+J143+J145+J150</f>
        <v>4169</v>
      </c>
      <c r="K127" s="155">
        <f>K135</f>
        <v>0</v>
      </c>
      <c r="L127" s="155">
        <f>L128+L130+L135+L143+L145+L150</f>
        <v>-323</v>
      </c>
      <c r="M127" s="155">
        <f>F127+H127+J127+K127+L127</f>
        <v>16813</v>
      </c>
      <c r="N127" s="89"/>
      <c r="O127" s="89"/>
      <c r="P127" s="89">
        <f aca="true" t="shared" si="32" ref="P127:P135">M127+O127</f>
        <v>16813</v>
      </c>
      <c r="Q127" s="89"/>
      <c r="R127" s="89">
        <f>P127</f>
        <v>16813</v>
      </c>
      <c r="S127" s="89">
        <f>S130+S135+S140+S143+S145+S176+S185+S193+S198+S202+S207+S209+S214+S128+S150</f>
        <v>-14650</v>
      </c>
      <c r="T127" s="89">
        <f t="shared" si="17"/>
        <v>2163</v>
      </c>
      <c r="U127" s="93"/>
    </row>
    <row r="128" spans="1:21" ht="24.75" customHeight="1">
      <c r="A128" s="152"/>
      <c r="B128" s="153"/>
      <c r="C128" s="157" t="s">
        <v>225</v>
      </c>
      <c r="D128" s="158"/>
      <c r="E128" s="155">
        <f>E129+E130+E131+E132</f>
        <v>6800</v>
      </c>
      <c r="F128" s="155">
        <f>F129</f>
        <v>0</v>
      </c>
      <c r="G128" s="155">
        <f>G129+G130+G131+G132</f>
        <v>0</v>
      </c>
      <c r="H128" s="155"/>
      <c r="I128" s="155"/>
      <c r="J128" s="155"/>
      <c r="K128" s="155">
        <f>K129+K130+K131+K132</f>
        <v>0</v>
      </c>
      <c r="L128" s="155"/>
      <c r="M128" s="155">
        <f>F128+G128+J128+K128</f>
        <v>0</v>
      </c>
      <c r="N128" s="89"/>
      <c r="O128" s="89"/>
      <c r="P128" s="89"/>
      <c r="Q128" s="89"/>
      <c r="R128" s="89"/>
      <c r="S128" s="89"/>
      <c r="T128" s="89">
        <f t="shared" si="17"/>
        <v>0</v>
      </c>
      <c r="U128" s="93"/>
    </row>
    <row r="129" spans="1:21" ht="24.75" customHeight="1">
      <c r="A129" s="88">
        <v>95</v>
      </c>
      <c r="B129" s="94">
        <v>512111</v>
      </c>
      <c r="C129" s="100" t="s">
        <v>226</v>
      </c>
      <c r="D129" s="96"/>
      <c r="E129" s="99">
        <v>600</v>
      </c>
      <c r="F129" s="97">
        <v>0</v>
      </c>
      <c r="G129" s="97"/>
      <c r="H129" s="97"/>
      <c r="I129" s="97"/>
      <c r="J129" s="97"/>
      <c r="K129" s="97"/>
      <c r="L129" s="97"/>
      <c r="M129" s="97">
        <f>F129+I129+J129+L129</f>
        <v>0</v>
      </c>
      <c r="N129" s="97"/>
      <c r="O129" s="97"/>
      <c r="P129" s="97"/>
      <c r="Q129" s="97"/>
      <c r="R129" s="97"/>
      <c r="S129" s="97"/>
      <c r="T129" s="97">
        <f t="shared" si="17"/>
        <v>0</v>
      </c>
      <c r="U129" s="93"/>
    </row>
    <row r="130" spans="1:21" ht="24.75" customHeight="1">
      <c r="A130" s="152"/>
      <c r="B130" s="153"/>
      <c r="C130" s="157" t="s">
        <v>115</v>
      </c>
      <c r="D130" s="158"/>
      <c r="E130" s="155">
        <f>E131+E132+E133+E134</f>
        <v>4600</v>
      </c>
      <c r="F130" s="155">
        <f>F131+F132+F133+F134</f>
        <v>8300</v>
      </c>
      <c r="G130" s="155">
        <f>G131+G132+G133+G134</f>
        <v>0</v>
      </c>
      <c r="H130" s="155">
        <f>H134</f>
        <v>0</v>
      </c>
      <c r="I130" s="155">
        <f>I131+I132+I133+I134</f>
        <v>2657</v>
      </c>
      <c r="J130" s="155">
        <f>J131+J132+J133+J134</f>
        <v>1707</v>
      </c>
      <c r="K130" s="155">
        <f>K131+K132+K133+K134</f>
        <v>0</v>
      </c>
      <c r="L130" s="155">
        <f>L131+L132+L133+L134</f>
        <v>-990</v>
      </c>
      <c r="M130" s="155">
        <f>F130+H130+J130+K130+I130+L130</f>
        <v>11674</v>
      </c>
      <c r="N130" s="89"/>
      <c r="O130" s="89"/>
      <c r="P130" s="89">
        <f t="shared" si="32"/>
        <v>11674</v>
      </c>
      <c r="Q130" s="89"/>
      <c r="R130" s="89">
        <f>P130</f>
        <v>11674</v>
      </c>
      <c r="S130" s="89">
        <f>S131+S132+S133+S134</f>
        <v>350</v>
      </c>
      <c r="T130" s="89">
        <f t="shared" si="17"/>
        <v>12024</v>
      </c>
      <c r="U130" s="93"/>
    </row>
    <row r="131" spans="1:21" ht="24.75" customHeight="1">
      <c r="A131" s="88">
        <v>96</v>
      </c>
      <c r="B131" s="94">
        <v>512211</v>
      </c>
      <c r="C131" s="100" t="s">
        <v>10</v>
      </c>
      <c r="D131" s="96"/>
      <c r="E131" s="99">
        <v>600</v>
      </c>
      <c r="F131" s="97"/>
      <c r="G131" s="97"/>
      <c r="H131" s="97"/>
      <c r="I131" s="97">
        <f>990+1667</f>
        <v>2657</v>
      </c>
      <c r="J131" s="97">
        <v>990</v>
      </c>
      <c r="K131" s="97"/>
      <c r="L131" s="97">
        <v>-990</v>
      </c>
      <c r="M131" s="97">
        <f>F131+I131+J131+L131</f>
        <v>2657</v>
      </c>
      <c r="N131" s="97"/>
      <c r="O131" s="97"/>
      <c r="P131" s="97">
        <f t="shared" si="32"/>
        <v>2657</v>
      </c>
      <c r="Q131" s="97"/>
      <c r="R131" s="97">
        <f>P131+Q131</f>
        <v>2657</v>
      </c>
      <c r="S131" s="97"/>
      <c r="T131" s="97">
        <f t="shared" si="17"/>
        <v>2657</v>
      </c>
      <c r="U131" s="98"/>
    </row>
    <row r="132" spans="1:21" ht="38.25" customHeight="1">
      <c r="A132" s="88">
        <v>97</v>
      </c>
      <c r="B132" s="94">
        <v>512212</v>
      </c>
      <c r="C132" s="100" t="s">
        <v>286</v>
      </c>
      <c r="D132" s="96"/>
      <c r="E132" s="97">
        <v>1000</v>
      </c>
      <c r="F132" s="97"/>
      <c r="G132" s="97"/>
      <c r="H132" s="97"/>
      <c r="I132" s="97"/>
      <c r="J132" s="97">
        <v>717</v>
      </c>
      <c r="K132" s="97"/>
      <c r="L132" s="97"/>
      <c r="M132" s="97">
        <f>F132+I132+J132+L132</f>
        <v>717</v>
      </c>
      <c r="N132" s="97"/>
      <c r="O132" s="97"/>
      <c r="P132" s="97">
        <f t="shared" si="32"/>
        <v>717</v>
      </c>
      <c r="Q132" s="97"/>
      <c r="R132" s="97">
        <f>P132+Q132</f>
        <v>717</v>
      </c>
      <c r="S132" s="97"/>
      <c r="T132" s="97">
        <f t="shared" si="17"/>
        <v>717</v>
      </c>
      <c r="U132" s="98"/>
    </row>
    <row r="133" spans="1:21" ht="24.75" customHeight="1">
      <c r="A133" s="88">
        <v>98</v>
      </c>
      <c r="B133" s="94">
        <v>512221</v>
      </c>
      <c r="C133" s="100" t="s">
        <v>11</v>
      </c>
      <c r="D133" s="96"/>
      <c r="E133" s="97">
        <v>1000</v>
      </c>
      <c r="F133" s="97">
        <v>7500</v>
      </c>
      <c r="G133" s="97"/>
      <c r="H133" s="97"/>
      <c r="I133" s="97"/>
      <c r="J133" s="97"/>
      <c r="K133" s="97"/>
      <c r="L133" s="97"/>
      <c r="M133" s="97">
        <f>F133+I133+J133+L133</f>
        <v>7500</v>
      </c>
      <c r="N133" s="97"/>
      <c r="O133" s="97"/>
      <c r="P133" s="97">
        <f t="shared" si="32"/>
        <v>7500</v>
      </c>
      <c r="Q133" s="97"/>
      <c r="R133" s="97">
        <f>P133+Q133</f>
        <v>7500</v>
      </c>
      <c r="S133" s="97">
        <v>350</v>
      </c>
      <c r="T133" s="97">
        <f t="shared" si="17"/>
        <v>7850</v>
      </c>
      <c r="U133" s="98"/>
    </row>
    <row r="134" spans="1:21" ht="24.75" customHeight="1">
      <c r="A134" s="88">
        <v>99</v>
      </c>
      <c r="B134" s="94">
        <v>512222</v>
      </c>
      <c r="C134" s="100" t="s">
        <v>12</v>
      </c>
      <c r="D134" s="96"/>
      <c r="E134" s="97">
        <v>2000</v>
      </c>
      <c r="F134" s="97">
        <v>800</v>
      </c>
      <c r="G134" s="97"/>
      <c r="H134" s="97"/>
      <c r="I134" s="97"/>
      <c r="J134" s="97"/>
      <c r="K134" s="97"/>
      <c r="L134" s="97"/>
      <c r="M134" s="97">
        <f>F134+I134+J134+L134</f>
        <v>800</v>
      </c>
      <c r="N134" s="97"/>
      <c r="O134" s="97"/>
      <c r="P134" s="97">
        <f t="shared" si="32"/>
        <v>800</v>
      </c>
      <c r="Q134" s="97"/>
      <c r="R134" s="97">
        <f>P134+Q134</f>
        <v>800</v>
      </c>
      <c r="S134" s="97"/>
      <c r="T134" s="97">
        <f aca="true" t="shared" si="33" ref="T134:T151">M134+S134</f>
        <v>800</v>
      </c>
      <c r="U134" s="98"/>
    </row>
    <row r="135" spans="1:21" ht="24.75" customHeight="1">
      <c r="A135" s="178"/>
      <c r="B135" s="179"/>
      <c r="C135" s="180" t="s">
        <v>281</v>
      </c>
      <c r="D135" s="181"/>
      <c r="E135" s="182" t="e">
        <f>#REF!+E137+#REF!</f>
        <v>#REF!</v>
      </c>
      <c r="F135" s="183">
        <f>F137+F141+F142</f>
        <v>0</v>
      </c>
      <c r="G135" s="183" t="e">
        <f>#REF!+G137+G141+G142</f>
        <v>#REF!</v>
      </c>
      <c r="H135" s="183"/>
      <c r="I135" s="183"/>
      <c r="J135" s="183">
        <f>J137+J141+J142+J136</f>
        <v>1762</v>
      </c>
      <c r="K135" s="183">
        <f>K141</f>
        <v>0</v>
      </c>
      <c r="L135" s="183">
        <f>L142</f>
        <v>0</v>
      </c>
      <c r="M135" s="183">
        <f>F135+H135+J135+K135+L135</f>
        <v>1762</v>
      </c>
      <c r="N135" s="101"/>
      <c r="O135" s="89"/>
      <c r="P135" s="89">
        <f t="shared" si="32"/>
        <v>1762</v>
      </c>
      <c r="Q135" s="89"/>
      <c r="R135" s="89">
        <f>P135</f>
        <v>1762</v>
      </c>
      <c r="S135" s="89"/>
      <c r="T135" s="89">
        <f t="shared" si="33"/>
        <v>1762</v>
      </c>
      <c r="U135" s="93"/>
    </row>
    <row r="136" spans="1:21" ht="31.5" customHeight="1">
      <c r="A136" s="88">
        <v>100</v>
      </c>
      <c r="B136" s="115">
        <v>512231</v>
      </c>
      <c r="C136" s="8" t="s">
        <v>116</v>
      </c>
      <c r="D136" s="96"/>
      <c r="E136" s="101"/>
      <c r="F136" s="89"/>
      <c r="G136" s="89"/>
      <c r="H136" s="89"/>
      <c r="I136" s="89"/>
      <c r="J136" s="97">
        <v>80</v>
      </c>
      <c r="K136" s="89"/>
      <c r="L136" s="89"/>
      <c r="M136" s="97">
        <f aca="true" t="shared" si="34" ref="M136:M142">F136+I136+J136+L136</f>
        <v>80</v>
      </c>
      <c r="N136" s="101"/>
      <c r="O136" s="89"/>
      <c r="P136" s="89"/>
      <c r="Q136" s="89"/>
      <c r="R136" s="89"/>
      <c r="S136" s="89"/>
      <c r="T136" s="89"/>
      <c r="U136" s="93"/>
    </row>
    <row r="137" spans="1:21" ht="24.75" customHeight="1">
      <c r="A137" s="88">
        <v>101</v>
      </c>
      <c r="B137" s="94">
        <v>512232</v>
      </c>
      <c r="C137" s="100" t="s">
        <v>13</v>
      </c>
      <c r="D137" s="96"/>
      <c r="E137" s="99">
        <v>100</v>
      </c>
      <c r="F137" s="97"/>
      <c r="G137" s="97"/>
      <c r="H137" s="97"/>
      <c r="I137" s="97"/>
      <c r="J137" s="97">
        <v>42</v>
      </c>
      <c r="K137" s="97"/>
      <c r="L137" s="97"/>
      <c r="M137" s="97">
        <f t="shared" si="34"/>
        <v>42</v>
      </c>
      <c r="N137" s="97"/>
      <c r="O137" s="97"/>
      <c r="P137" s="97">
        <f aca="true" t="shared" si="35" ref="P137:P142">M137+O137</f>
        <v>42</v>
      </c>
      <c r="Q137" s="97"/>
      <c r="R137" s="97">
        <f aca="true" t="shared" si="36" ref="R137:R142">P137+Q137</f>
        <v>42</v>
      </c>
      <c r="S137" s="97"/>
      <c r="T137" s="97">
        <f t="shared" si="33"/>
        <v>42</v>
      </c>
      <c r="U137" s="98"/>
    </row>
    <row r="138" spans="1:21" ht="24.75" customHeight="1" hidden="1">
      <c r="A138" s="88"/>
      <c r="B138" s="92"/>
      <c r="C138" s="57" t="s">
        <v>117</v>
      </c>
      <c r="D138" s="96"/>
      <c r="E138" s="89">
        <f>E139+E140+E141+E142</f>
        <v>1000</v>
      </c>
      <c r="F138" s="89">
        <f>F139+F140+F141+F142</f>
        <v>0</v>
      </c>
      <c r="G138" s="89"/>
      <c r="H138" s="89"/>
      <c r="I138" s="89"/>
      <c r="J138" s="89">
        <f>J139+J140+J141+J142</f>
        <v>1640</v>
      </c>
      <c r="K138" s="89"/>
      <c r="L138" s="89"/>
      <c r="M138" s="97">
        <f t="shared" si="34"/>
        <v>1640</v>
      </c>
      <c r="N138" s="97"/>
      <c r="O138" s="97"/>
      <c r="P138" s="97">
        <f t="shared" si="35"/>
        <v>1640</v>
      </c>
      <c r="Q138" s="97"/>
      <c r="R138" s="97">
        <f t="shared" si="36"/>
        <v>1640</v>
      </c>
      <c r="S138" s="97"/>
      <c r="T138" s="97">
        <f t="shared" si="33"/>
        <v>1640</v>
      </c>
      <c r="U138" s="98"/>
    </row>
    <row r="139" spans="1:21" ht="24.75" customHeight="1" hidden="1">
      <c r="A139" s="88"/>
      <c r="B139" s="94"/>
      <c r="C139" s="100"/>
      <c r="D139" s="96"/>
      <c r="E139" s="99"/>
      <c r="F139" s="97"/>
      <c r="G139" s="97"/>
      <c r="H139" s="97"/>
      <c r="I139" s="97"/>
      <c r="J139" s="97"/>
      <c r="K139" s="97"/>
      <c r="L139" s="97"/>
      <c r="M139" s="97">
        <f t="shared" si="34"/>
        <v>0</v>
      </c>
      <c r="N139" s="97"/>
      <c r="O139" s="97"/>
      <c r="P139" s="97">
        <f t="shared" si="35"/>
        <v>0</v>
      </c>
      <c r="Q139" s="97"/>
      <c r="R139" s="97">
        <f t="shared" si="36"/>
        <v>0</v>
      </c>
      <c r="S139" s="97"/>
      <c r="T139" s="97">
        <f t="shared" si="33"/>
        <v>0</v>
      </c>
      <c r="U139" s="98"/>
    </row>
    <row r="140" spans="1:21" ht="24.75" customHeight="1" hidden="1">
      <c r="A140" s="88"/>
      <c r="B140" s="94"/>
      <c r="C140" s="100"/>
      <c r="D140" s="96"/>
      <c r="E140" s="99"/>
      <c r="F140" s="97"/>
      <c r="G140" s="97"/>
      <c r="H140" s="97"/>
      <c r="I140" s="97"/>
      <c r="J140" s="97"/>
      <c r="K140" s="97"/>
      <c r="L140" s="97"/>
      <c r="M140" s="97">
        <f t="shared" si="34"/>
        <v>0</v>
      </c>
      <c r="N140" s="97"/>
      <c r="O140" s="97"/>
      <c r="P140" s="97">
        <f t="shared" si="35"/>
        <v>0</v>
      </c>
      <c r="Q140" s="97"/>
      <c r="R140" s="97">
        <f t="shared" si="36"/>
        <v>0</v>
      </c>
      <c r="S140" s="97"/>
      <c r="T140" s="97">
        <f t="shared" si="33"/>
        <v>0</v>
      </c>
      <c r="U140" s="98"/>
    </row>
    <row r="141" spans="1:21" ht="24.75" customHeight="1">
      <c r="A141" s="88">
        <v>102</v>
      </c>
      <c r="B141" s="94">
        <v>512251</v>
      </c>
      <c r="C141" s="100" t="s">
        <v>118</v>
      </c>
      <c r="D141" s="96"/>
      <c r="E141" s="99">
        <v>300</v>
      </c>
      <c r="F141" s="97"/>
      <c r="G141" s="97"/>
      <c r="H141" s="97"/>
      <c r="I141" s="97"/>
      <c r="J141" s="97">
        <v>650</v>
      </c>
      <c r="K141" s="97"/>
      <c r="L141" s="97"/>
      <c r="M141" s="97">
        <f t="shared" si="34"/>
        <v>650</v>
      </c>
      <c r="N141" s="97"/>
      <c r="O141" s="97"/>
      <c r="P141" s="97">
        <f t="shared" si="35"/>
        <v>650</v>
      </c>
      <c r="Q141" s="97"/>
      <c r="R141" s="97">
        <f t="shared" si="36"/>
        <v>650</v>
      </c>
      <c r="S141" s="97"/>
      <c r="T141" s="97">
        <f t="shared" si="33"/>
        <v>650</v>
      </c>
      <c r="U141" s="98"/>
    </row>
    <row r="142" spans="1:21" ht="24.75" customHeight="1">
      <c r="A142" s="88">
        <v>103</v>
      </c>
      <c r="B142" s="94">
        <v>5122511</v>
      </c>
      <c r="C142" s="100" t="s">
        <v>287</v>
      </c>
      <c r="D142" s="96"/>
      <c r="E142" s="99">
        <v>700</v>
      </c>
      <c r="F142" s="97"/>
      <c r="G142" s="97"/>
      <c r="H142" s="97"/>
      <c r="I142" s="97"/>
      <c r="J142" s="97">
        <v>990</v>
      </c>
      <c r="K142" s="97"/>
      <c r="L142" s="97"/>
      <c r="M142" s="97">
        <f t="shared" si="34"/>
        <v>990</v>
      </c>
      <c r="N142" s="97"/>
      <c r="O142" s="97"/>
      <c r="P142" s="97">
        <f t="shared" si="35"/>
        <v>990</v>
      </c>
      <c r="Q142" s="97"/>
      <c r="R142" s="97">
        <f t="shared" si="36"/>
        <v>990</v>
      </c>
      <c r="S142" s="97"/>
      <c r="T142" s="97">
        <f t="shared" si="33"/>
        <v>990</v>
      </c>
      <c r="U142" s="98"/>
    </row>
    <row r="143" spans="1:21" ht="24.75" customHeight="1">
      <c r="A143" s="152"/>
      <c r="B143" s="156"/>
      <c r="C143" s="157" t="s">
        <v>34</v>
      </c>
      <c r="D143" s="158"/>
      <c r="E143" s="155">
        <f>E144</f>
        <v>1000</v>
      </c>
      <c r="F143" s="155">
        <f>F144</f>
        <v>0</v>
      </c>
      <c r="G143" s="155">
        <f>G144</f>
        <v>0</v>
      </c>
      <c r="H143" s="155"/>
      <c r="I143" s="155"/>
      <c r="J143" s="155">
        <f>J144</f>
        <v>200</v>
      </c>
      <c r="K143" s="155">
        <f>K144</f>
        <v>0</v>
      </c>
      <c r="L143" s="155">
        <f>L144</f>
        <v>167</v>
      </c>
      <c r="M143" s="155">
        <f>F143+H143+J143+K143</f>
        <v>200</v>
      </c>
      <c r="N143" s="89"/>
      <c r="O143" s="89"/>
      <c r="P143" s="89">
        <f aca="true" t="shared" si="37" ref="P143:P151">M143+O143</f>
        <v>200</v>
      </c>
      <c r="Q143" s="89"/>
      <c r="R143" s="89">
        <f>P143</f>
        <v>200</v>
      </c>
      <c r="S143" s="89"/>
      <c r="T143" s="89">
        <f t="shared" si="33"/>
        <v>200</v>
      </c>
      <c r="U143" s="93"/>
    </row>
    <row r="144" spans="1:21" ht="24.75" customHeight="1">
      <c r="A144" s="88">
        <v>104</v>
      </c>
      <c r="B144" s="94">
        <v>512411</v>
      </c>
      <c r="C144" s="100" t="s">
        <v>34</v>
      </c>
      <c r="D144" s="96"/>
      <c r="E144" s="97">
        <v>1000</v>
      </c>
      <c r="F144" s="97"/>
      <c r="G144" s="97"/>
      <c r="H144" s="97"/>
      <c r="I144" s="97"/>
      <c r="J144" s="97">
        <v>200</v>
      </c>
      <c r="K144" s="97"/>
      <c r="L144" s="97">
        <v>167</v>
      </c>
      <c r="M144" s="97">
        <f>F144+I144+J144+L144</f>
        <v>367</v>
      </c>
      <c r="N144" s="97"/>
      <c r="O144" s="97"/>
      <c r="P144" s="97">
        <f t="shared" si="37"/>
        <v>367</v>
      </c>
      <c r="Q144" s="97"/>
      <c r="R144" s="97">
        <f>P144+Q144</f>
        <v>367</v>
      </c>
      <c r="S144" s="97"/>
      <c r="T144" s="97">
        <f t="shared" si="33"/>
        <v>367</v>
      </c>
      <c r="U144" s="98"/>
    </row>
    <row r="145" spans="1:21" ht="31.5" customHeight="1">
      <c r="A145" s="152"/>
      <c r="B145" s="153"/>
      <c r="C145" s="157" t="s">
        <v>283</v>
      </c>
      <c r="D145" s="158"/>
      <c r="E145" s="155">
        <f>E146+E147+E148+E149</f>
        <v>4000</v>
      </c>
      <c r="F145" s="155">
        <f>F146+F147+F148+F149</f>
        <v>967</v>
      </c>
      <c r="G145" s="155">
        <f>G146+G147+G148+G149</f>
        <v>0</v>
      </c>
      <c r="H145" s="155"/>
      <c r="I145" s="155"/>
      <c r="J145" s="155">
        <f>J146+J147+J148+J149</f>
        <v>500</v>
      </c>
      <c r="K145" s="155">
        <f>K146+K147+K148+K149</f>
        <v>0</v>
      </c>
      <c r="L145" s="155">
        <f>L146+L147+L148+L149</f>
        <v>500</v>
      </c>
      <c r="M145" s="155">
        <f>F145+H145+J145+K145</f>
        <v>1467</v>
      </c>
      <c r="N145" s="89"/>
      <c r="O145" s="89"/>
      <c r="P145" s="89">
        <f t="shared" si="37"/>
        <v>1467</v>
      </c>
      <c r="Q145" s="89"/>
      <c r="R145" s="89">
        <f>P145</f>
        <v>1467</v>
      </c>
      <c r="S145" s="89">
        <f>S146+S147+S148+S149</f>
        <v>-15000</v>
      </c>
      <c r="T145" s="89">
        <f t="shared" si="33"/>
        <v>-13533</v>
      </c>
      <c r="U145" s="93"/>
    </row>
    <row r="146" spans="1:21" ht="24.75" customHeight="1">
      <c r="A146" s="88">
        <v>105</v>
      </c>
      <c r="B146" s="94">
        <v>512511</v>
      </c>
      <c r="C146" s="100" t="s">
        <v>14</v>
      </c>
      <c r="D146" s="96"/>
      <c r="E146" s="99">
        <v>800</v>
      </c>
      <c r="F146" s="97">
        <v>167</v>
      </c>
      <c r="G146" s="97"/>
      <c r="H146" s="97"/>
      <c r="I146" s="97"/>
      <c r="J146" s="97"/>
      <c r="K146" s="97"/>
      <c r="L146" s="97"/>
      <c r="M146" s="97">
        <f>F146+I146+J146+L146</f>
        <v>167</v>
      </c>
      <c r="N146" s="97"/>
      <c r="O146" s="97"/>
      <c r="P146" s="97">
        <f t="shared" si="37"/>
        <v>167</v>
      </c>
      <c r="Q146" s="97"/>
      <c r="R146" s="97">
        <f>P146+Q146</f>
        <v>167</v>
      </c>
      <c r="S146" s="97">
        <v>-15000</v>
      </c>
      <c r="T146" s="97">
        <f t="shared" si="33"/>
        <v>-14833</v>
      </c>
      <c r="U146" s="98"/>
    </row>
    <row r="147" spans="1:21" ht="24.75" customHeight="1">
      <c r="A147" s="88">
        <v>106</v>
      </c>
      <c r="B147" s="94">
        <v>512521</v>
      </c>
      <c r="C147" s="100" t="s">
        <v>120</v>
      </c>
      <c r="D147" s="96"/>
      <c r="E147" s="97">
        <v>2000</v>
      </c>
      <c r="F147" s="97">
        <v>800</v>
      </c>
      <c r="G147" s="97"/>
      <c r="H147" s="97"/>
      <c r="I147" s="97"/>
      <c r="J147" s="97"/>
      <c r="K147" s="97"/>
      <c r="L147" s="97"/>
      <c r="M147" s="97">
        <f>F147+I147+J147+L147</f>
        <v>800</v>
      </c>
      <c r="N147" s="97"/>
      <c r="O147" s="97"/>
      <c r="P147" s="97">
        <f t="shared" si="37"/>
        <v>800</v>
      </c>
      <c r="Q147" s="97">
        <v>1167</v>
      </c>
      <c r="R147" s="97">
        <f>P147+Q147</f>
        <v>1967</v>
      </c>
      <c r="S147" s="97"/>
      <c r="T147" s="97">
        <f t="shared" si="33"/>
        <v>800</v>
      </c>
      <c r="U147" s="98"/>
    </row>
    <row r="148" spans="1:21" ht="24.75" customHeight="1">
      <c r="A148" s="88">
        <v>107</v>
      </c>
      <c r="B148" s="94">
        <v>512531</v>
      </c>
      <c r="C148" s="100" t="s">
        <v>22</v>
      </c>
      <c r="D148" s="96"/>
      <c r="E148" s="99">
        <v>700</v>
      </c>
      <c r="F148" s="97"/>
      <c r="G148" s="97"/>
      <c r="H148" s="97"/>
      <c r="I148" s="97"/>
      <c r="J148" s="97">
        <v>250</v>
      </c>
      <c r="K148" s="97"/>
      <c r="L148" s="97">
        <v>250</v>
      </c>
      <c r="M148" s="97">
        <f>F148+I148+J148+L148</f>
        <v>500</v>
      </c>
      <c r="N148" s="97"/>
      <c r="O148" s="97"/>
      <c r="P148" s="97">
        <f t="shared" si="37"/>
        <v>500</v>
      </c>
      <c r="Q148" s="97"/>
      <c r="R148" s="97">
        <f>P148+Q148</f>
        <v>500</v>
      </c>
      <c r="S148" s="97"/>
      <c r="T148" s="97">
        <f t="shared" si="33"/>
        <v>500</v>
      </c>
      <c r="U148" s="98"/>
    </row>
    <row r="149" spans="1:21" ht="28.5" customHeight="1">
      <c r="A149" s="88">
        <v>108</v>
      </c>
      <c r="B149" s="94">
        <v>512811</v>
      </c>
      <c r="C149" s="100" t="s">
        <v>121</v>
      </c>
      <c r="D149" s="96"/>
      <c r="E149" s="99">
        <v>500</v>
      </c>
      <c r="F149" s="97"/>
      <c r="G149" s="97"/>
      <c r="H149" s="97"/>
      <c r="I149" s="97"/>
      <c r="J149" s="97">
        <v>250</v>
      </c>
      <c r="K149" s="97"/>
      <c r="L149" s="97">
        <v>250</v>
      </c>
      <c r="M149" s="97">
        <f>F149+I149+J149+L149</f>
        <v>500</v>
      </c>
      <c r="N149" s="97"/>
      <c r="O149" s="97"/>
      <c r="P149" s="97">
        <f t="shared" si="37"/>
        <v>500</v>
      </c>
      <c r="Q149" s="97"/>
      <c r="R149" s="97">
        <f>P149+Q149</f>
        <v>500</v>
      </c>
      <c r="S149" s="97"/>
      <c r="T149" s="97">
        <f t="shared" si="33"/>
        <v>500</v>
      </c>
      <c r="U149" s="98"/>
    </row>
    <row r="150" spans="1:26" s="58" customFormat="1" ht="24.75" customHeight="1">
      <c r="A150" s="152"/>
      <c r="B150" s="153"/>
      <c r="C150" s="157" t="s">
        <v>43</v>
      </c>
      <c r="D150" s="160"/>
      <c r="E150" s="159">
        <f>E151</f>
        <v>800</v>
      </c>
      <c r="F150" s="159">
        <f>F151</f>
        <v>3700</v>
      </c>
      <c r="G150" s="159">
        <f>G151</f>
        <v>0</v>
      </c>
      <c r="H150" s="159"/>
      <c r="I150" s="159">
        <v>0</v>
      </c>
      <c r="J150" s="159">
        <f>J151</f>
        <v>0</v>
      </c>
      <c r="K150" s="159">
        <f>K151</f>
        <v>0</v>
      </c>
      <c r="L150" s="159"/>
      <c r="M150" s="155">
        <f>F150+H150+J150+K150+I150+L150</f>
        <v>3700</v>
      </c>
      <c r="N150" s="101"/>
      <c r="O150" s="89"/>
      <c r="P150" s="89">
        <f t="shared" si="37"/>
        <v>3700</v>
      </c>
      <c r="Q150" s="89"/>
      <c r="R150" s="89">
        <f>P150</f>
        <v>3700</v>
      </c>
      <c r="S150" s="89"/>
      <c r="T150" s="89">
        <f t="shared" si="33"/>
        <v>3700</v>
      </c>
      <c r="U150" s="93"/>
      <c r="V150" s="187"/>
      <c r="X150" s="106"/>
      <c r="Z150" s="106"/>
    </row>
    <row r="151" spans="1:21" ht="26.25" customHeight="1">
      <c r="A151" s="88">
        <v>109</v>
      </c>
      <c r="B151" s="94">
        <v>515111</v>
      </c>
      <c r="C151" s="100" t="s">
        <v>42</v>
      </c>
      <c r="D151" s="96"/>
      <c r="E151" s="99">
        <v>800</v>
      </c>
      <c r="F151" s="97">
        <v>3700</v>
      </c>
      <c r="G151" s="97"/>
      <c r="H151" s="97"/>
      <c r="I151" s="97"/>
      <c r="J151" s="97"/>
      <c r="K151" s="97"/>
      <c r="L151" s="97"/>
      <c r="M151" s="97">
        <f>F151+I151+J151+L151</f>
        <v>3700</v>
      </c>
      <c r="N151" s="97"/>
      <c r="O151" s="97"/>
      <c r="P151" s="97">
        <f t="shared" si="37"/>
        <v>3700</v>
      </c>
      <c r="Q151" s="97"/>
      <c r="R151" s="97">
        <f>P151+Q151</f>
        <v>3700</v>
      </c>
      <c r="S151" s="97"/>
      <c r="T151" s="97">
        <f t="shared" si="33"/>
        <v>3700</v>
      </c>
      <c r="U151" s="98"/>
    </row>
    <row r="152" spans="1:23" ht="24" customHeight="1">
      <c r="A152" s="83"/>
      <c r="B152" s="107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7"/>
      <c r="O152" s="109"/>
      <c r="P152" s="109"/>
      <c r="Q152" s="109"/>
      <c r="R152" s="109"/>
      <c r="S152" s="109"/>
      <c r="T152" s="109"/>
      <c r="U152" s="109"/>
      <c r="W152" s="110"/>
    </row>
    <row r="153" spans="1:19" s="81" customFormat="1" ht="13.5" customHeight="1">
      <c r="A153" s="45"/>
      <c r="B153" s="46"/>
      <c r="C153" s="46"/>
      <c r="D153" s="46"/>
      <c r="E153" s="46"/>
      <c r="F153" s="120"/>
      <c r="G153" s="120"/>
      <c r="H153" s="218" t="s">
        <v>300</v>
      </c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116"/>
    </row>
    <row r="154" spans="1:19" s="81" customFormat="1" ht="13.5" customHeight="1">
      <c r="A154" s="46"/>
      <c r="B154" s="46"/>
      <c r="C154" s="46"/>
      <c r="D154" s="46"/>
      <c r="E154" s="46"/>
      <c r="F154" s="46"/>
      <c r="G154" s="46"/>
      <c r="H154" s="218" t="s">
        <v>301</v>
      </c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116"/>
    </row>
    <row r="155" spans="1:19" s="81" customFormat="1" ht="13.5" customHeight="1">
      <c r="A155" s="46"/>
      <c r="B155" s="46"/>
      <c r="C155" s="46"/>
      <c r="D155" s="46"/>
      <c r="E155" s="46"/>
      <c r="F155" s="46"/>
      <c r="G155" s="46"/>
      <c r="H155" s="79"/>
      <c r="I155" s="79"/>
      <c r="J155" s="79"/>
      <c r="K155" s="196"/>
      <c r="L155" s="130"/>
      <c r="M155" s="196"/>
      <c r="N155" s="196"/>
      <c r="O155" s="79"/>
      <c r="P155" s="79"/>
      <c r="Q155" s="79"/>
      <c r="R155" s="79"/>
      <c r="S155" s="116"/>
    </row>
    <row r="156" spans="1:19" s="81" customFormat="1" ht="13.5" customHeight="1">
      <c r="A156" s="45"/>
      <c r="B156" s="46"/>
      <c r="C156" s="44"/>
      <c r="D156" s="44"/>
      <c r="E156" s="44"/>
      <c r="F156" s="45"/>
      <c r="G156" s="45"/>
      <c r="H156" s="223" t="s">
        <v>302</v>
      </c>
      <c r="I156" s="223"/>
      <c r="J156" s="223"/>
      <c r="K156" s="223"/>
      <c r="L156" s="219"/>
      <c r="M156" s="219"/>
      <c r="N156" s="219"/>
      <c r="O156" s="219"/>
      <c r="P156" s="219"/>
      <c r="Q156" s="219"/>
      <c r="R156" s="219"/>
      <c r="S156" s="116"/>
    </row>
    <row r="157" spans="1:19" s="81" customFormat="1" ht="13.5" customHeight="1">
      <c r="A157" s="46"/>
      <c r="B157" s="46"/>
      <c r="C157" s="46"/>
      <c r="D157" s="59"/>
      <c r="E157" s="46"/>
      <c r="F157" s="46"/>
      <c r="G157" s="46"/>
      <c r="H157" s="46"/>
      <c r="I157" s="46"/>
      <c r="J157" s="46"/>
      <c r="K157" s="197"/>
      <c r="M157" s="197"/>
      <c r="N157" s="197"/>
      <c r="O157" s="121"/>
      <c r="P157" s="121"/>
      <c r="Q157" s="46"/>
      <c r="R157" s="46"/>
      <c r="S157" s="116"/>
    </row>
    <row r="158" spans="1:19" s="81" customFormat="1" ht="18" customHeight="1">
      <c r="A158" s="128"/>
      <c r="B158" s="46"/>
      <c r="C158" s="192"/>
      <c r="D158" s="46"/>
      <c r="E158" s="46"/>
      <c r="F158" s="120"/>
      <c r="G158" s="120"/>
      <c r="H158" s="120"/>
      <c r="I158" s="120"/>
      <c r="J158" s="120"/>
      <c r="K158" s="224"/>
      <c r="L158" s="224"/>
      <c r="M158" s="225"/>
      <c r="N158" s="226"/>
      <c r="O158" s="226"/>
      <c r="P158" s="226"/>
      <c r="Q158" s="226"/>
      <c r="R158" s="226"/>
      <c r="S158" s="116"/>
    </row>
    <row r="159" spans="1:22" s="81" customFormat="1" ht="39" customHeight="1">
      <c r="A159" s="45"/>
      <c r="B159" s="46"/>
      <c r="C159" s="46"/>
      <c r="D159" s="46"/>
      <c r="E159" s="46"/>
      <c r="F159" s="120"/>
      <c r="G159" s="120"/>
      <c r="H159" s="218" t="s">
        <v>231</v>
      </c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116"/>
      <c r="V159" s="188"/>
    </row>
    <row r="160" spans="1:22" s="81" customFormat="1" ht="18" customHeight="1">
      <c r="A160" s="46"/>
      <c r="B160" s="46"/>
      <c r="C160" s="46"/>
      <c r="D160" s="46"/>
      <c r="E160" s="46"/>
      <c r="F160" s="46"/>
      <c r="G160" s="46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116"/>
      <c r="V160" s="188"/>
    </row>
    <row r="161" spans="1:22" s="81" customFormat="1" ht="18" customHeight="1">
      <c r="A161" s="46"/>
      <c r="B161" s="46"/>
      <c r="C161" s="46"/>
      <c r="D161" s="46"/>
      <c r="E161" s="46"/>
      <c r="F161" s="46"/>
      <c r="G161" s="46"/>
      <c r="H161" s="79"/>
      <c r="I161" s="79"/>
      <c r="J161" s="79"/>
      <c r="K161" s="79"/>
      <c r="L161" s="79"/>
      <c r="M161" s="196"/>
      <c r="N161" s="130"/>
      <c r="O161" s="196"/>
      <c r="P161" s="196"/>
      <c r="Q161" s="79"/>
      <c r="R161" s="79"/>
      <c r="S161" s="79"/>
      <c r="T161" s="79"/>
      <c r="U161" s="116"/>
      <c r="V161" s="188"/>
    </row>
    <row r="162" spans="1:22" s="81" customFormat="1" ht="13.5">
      <c r="A162" s="45"/>
      <c r="B162" s="46"/>
      <c r="C162" s="44"/>
      <c r="D162" s="44"/>
      <c r="E162" s="44"/>
      <c r="F162" s="45"/>
      <c r="G162" s="45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116"/>
      <c r="V162" s="188"/>
    </row>
    <row r="163" spans="1:22" s="81" customFormat="1" ht="13.5">
      <c r="A163" s="46"/>
      <c r="B163" s="46"/>
      <c r="C163" s="46"/>
      <c r="D163" s="59"/>
      <c r="E163" s="46"/>
      <c r="F163" s="46"/>
      <c r="G163" s="46"/>
      <c r="H163" s="46"/>
      <c r="I163" s="46"/>
      <c r="J163" s="46"/>
      <c r="K163" s="46"/>
      <c r="L163" s="46"/>
      <c r="M163" s="197"/>
      <c r="O163" s="197"/>
      <c r="P163" s="197"/>
      <c r="Q163" s="121"/>
      <c r="R163" s="121"/>
      <c r="S163" s="46"/>
      <c r="T163" s="46"/>
      <c r="U163" s="116"/>
      <c r="V163" s="188"/>
    </row>
    <row r="164" spans="1:22" s="81" customFormat="1" ht="18" customHeight="1">
      <c r="A164" s="49"/>
      <c r="B164" s="42"/>
      <c r="C164" s="198"/>
      <c r="D164" s="42"/>
      <c r="E164" s="43"/>
      <c r="F164" s="43"/>
      <c r="G164" s="43"/>
      <c r="H164" s="43"/>
      <c r="I164" s="43"/>
      <c r="J164" s="43"/>
      <c r="K164" s="43"/>
      <c r="L164" s="43"/>
      <c r="M164" s="43"/>
      <c r="N164" s="80"/>
      <c r="O164" s="80"/>
      <c r="P164" s="122"/>
      <c r="Q164" s="111"/>
      <c r="R164" s="42"/>
      <c r="T164" s="111"/>
      <c r="U164" s="116"/>
      <c r="V164" s="188"/>
    </row>
    <row r="165" spans="1:31" s="81" customFormat="1" ht="18" customHeight="1">
      <c r="A165" s="46"/>
      <c r="B165" s="46"/>
      <c r="C165" s="192"/>
      <c r="D165" s="46"/>
      <c r="E165" s="46"/>
      <c r="F165" s="120"/>
      <c r="G165" s="120"/>
      <c r="H165" s="120"/>
      <c r="I165" s="120"/>
      <c r="J165" s="120"/>
      <c r="K165" s="184"/>
      <c r="L165" s="184"/>
      <c r="M165" s="46"/>
      <c r="N165" s="46"/>
      <c r="O165" s="46"/>
      <c r="P165" s="46"/>
      <c r="Q165" s="46"/>
      <c r="R165" s="46"/>
      <c r="S165" s="129"/>
      <c r="T165" s="46"/>
      <c r="U165" s="120"/>
      <c r="V165" s="189"/>
      <c r="W165" s="46"/>
      <c r="X165" s="46"/>
      <c r="Y165" s="46"/>
      <c r="Z165" s="46"/>
      <c r="AA165" s="46"/>
      <c r="AB165" s="46"/>
      <c r="AC165" s="129"/>
      <c r="AD165" s="46"/>
      <c r="AE165" s="116"/>
    </row>
    <row r="166" spans="1:31" s="81" customFormat="1" ht="7.5" customHeight="1">
      <c r="A166" s="45"/>
      <c r="B166" s="44"/>
      <c r="C166" s="192"/>
      <c r="D166" s="46"/>
      <c r="E166" s="46"/>
      <c r="F166" s="120"/>
      <c r="G166" s="120"/>
      <c r="H166" s="120"/>
      <c r="I166" s="120"/>
      <c r="J166" s="218"/>
      <c r="K166" s="218"/>
      <c r="L166" s="218"/>
      <c r="M166" s="218"/>
      <c r="N166" s="219"/>
      <c r="O166" s="219"/>
      <c r="P166" s="219"/>
      <c r="Q166" s="219"/>
      <c r="R166" s="219"/>
      <c r="S166" s="219"/>
      <c r="T166" s="219"/>
      <c r="U166" s="218"/>
      <c r="V166" s="218"/>
      <c r="W166" s="218"/>
      <c r="X166" s="219"/>
      <c r="Y166" s="219"/>
      <c r="Z166" s="219"/>
      <c r="AA166" s="219"/>
      <c r="AB166" s="219"/>
      <c r="AC166" s="219"/>
      <c r="AD166" s="219"/>
      <c r="AE166" s="116"/>
    </row>
    <row r="167" spans="4:36" s="46" customFormat="1" ht="13.5">
      <c r="D167" s="59"/>
      <c r="J167" s="120"/>
      <c r="K167" s="184" t="s">
        <v>284</v>
      </c>
      <c r="L167" s="184"/>
      <c r="S167" s="129"/>
      <c r="V167" s="190"/>
      <c r="AF167" s="129"/>
      <c r="AH167" s="129"/>
      <c r="AJ167" s="129"/>
    </row>
    <row r="168" spans="4:36" s="46" customFormat="1" ht="13.5">
      <c r="D168" s="59"/>
      <c r="J168" s="218"/>
      <c r="K168" s="218"/>
      <c r="L168" s="218"/>
      <c r="M168" s="218"/>
      <c r="N168" s="219"/>
      <c r="O168" s="219"/>
      <c r="P168" s="219"/>
      <c r="Q168" s="219"/>
      <c r="R168" s="219"/>
      <c r="S168" s="219"/>
      <c r="T168" s="219"/>
      <c r="V168" s="128"/>
      <c r="AF168" s="129"/>
      <c r="AH168" s="129"/>
      <c r="AJ168" s="129"/>
    </row>
    <row r="169" spans="1:22" s="81" customFormat="1" ht="18" customHeight="1">
      <c r="A169" s="46"/>
      <c r="B169" s="46"/>
      <c r="C169" s="192"/>
      <c r="D169" s="46"/>
      <c r="E169" s="46"/>
      <c r="F169" s="120"/>
      <c r="G169" s="120"/>
      <c r="H169" s="120"/>
      <c r="I169" s="120"/>
      <c r="J169" s="46"/>
      <c r="K169" s="45" t="s">
        <v>285</v>
      </c>
      <c r="L169" s="45"/>
      <c r="M169" s="46"/>
      <c r="N169" s="46"/>
      <c r="O169" s="46"/>
      <c r="P169" s="46"/>
      <c r="Q169" s="46"/>
      <c r="R169" s="46"/>
      <c r="S169" s="46"/>
      <c r="T169" s="46"/>
      <c r="U169" s="116"/>
      <c r="V169" s="188"/>
    </row>
    <row r="170" spans="1:22" s="81" customFormat="1" ht="7.5" customHeight="1">
      <c r="A170" s="45"/>
      <c r="B170" s="44"/>
      <c r="C170" s="192"/>
      <c r="D170" s="46"/>
      <c r="E170" s="46"/>
      <c r="F170" s="120"/>
      <c r="G170" s="120"/>
      <c r="H170" s="120"/>
      <c r="I170" s="120"/>
      <c r="J170" s="218"/>
      <c r="K170" s="218"/>
      <c r="L170" s="218"/>
      <c r="M170" s="218"/>
      <c r="N170" s="219"/>
      <c r="O170" s="219"/>
      <c r="P170" s="219"/>
      <c r="Q170" s="219"/>
      <c r="R170" s="219"/>
      <c r="S170" s="219"/>
      <c r="T170" s="219"/>
      <c r="U170" s="116"/>
      <c r="V170" s="188"/>
    </row>
    <row r="171" spans="1:22" s="81" customFormat="1" ht="18" customHeight="1">
      <c r="A171" s="46"/>
      <c r="B171" s="44"/>
      <c r="C171" s="229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116"/>
      <c r="V171" s="188"/>
    </row>
    <row r="172" spans="1:22" s="81" customFormat="1" ht="19.5" customHeight="1">
      <c r="A172" s="128"/>
      <c r="B172" s="46"/>
      <c r="C172" s="192"/>
      <c r="D172" s="46"/>
      <c r="E172" s="46"/>
      <c r="F172" s="120"/>
      <c r="G172" s="120"/>
      <c r="H172" s="120"/>
      <c r="I172" s="120"/>
      <c r="J172" s="227"/>
      <c r="K172" s="228"/>
      <c r="L172" s="228"/>
      <c r="M172" s="228"/>
      <c r="N172" s="228"/>
      <c r="O172" s="228"/>
      <c r="P172" s="228"/>
      <c r="Q172" s="228"/>
      <c r="R172" s="228"/>
      <c r="S172" s="228"/>
      <c r="T172" s="197"/>
      <c r="U172" s="116"/>
      <c r="V172" s="188"/>
    </row>
    <row r="173" spans="1:22" s="81" customFormat="1" ht="18" customHeight="1">
      <c r="A173" s="46"/>
      <c r="B173" s="46"/>
      <c r="C173" s="192"/>
      <c r="D173" s="46"/>
      <c r="E173" s="46"/>
      <c r="F173" s="120"/>
      <c r="G173" s="120"/>
      <c r="H173" s="120"/>
      <c r="I173" s="120"/>
      <c r="J173" s="120"/>
      <c r="K173" s="184"/>
      <c r="L173" s="184"/>
      <c r="M173" s="46"/>
      <c r="N173" s="46"/>
      <c r="O173" s="46"/>
      <c r="P173" s="46"/>
      <c r="Q173" s="46"/>
      <c r="R173" s="46"/>
      <c r="S173" s="129"/>
      <c r="T173" s="46"/>
      <c r="U173" s="116"/>
      <c r="V173" s="188"/>
    </row>
    <row r="174" spans="1:22" s="81" customFormat="1" ht="7.5" customHeight="1">
      <c r="A174" s="45"/>
      <c r="B174" s="44"/>
      <c r="C174" s="192"/>
      <c r="D174" s="46"/>
      <c r="E174" s="46"/>
      <c r="F174" s="120"/>
      <c r="G174" s="120"/>
      <c r="H174" s="120"/>
      <c r="I174" s="120"/>
      <c r="J174" s="218"/>
      <c r="K174" s="218"/>
      <c r="L174" s="218"/>
      <c r="M174" s="218"/>
      <c r="N174" s="219"/>
      <c r="O174" s="219"/>
      <c r="P174" s="219"/>
      <c r="Q174" s="219"/>
      <c r="R174" s="219"/>
      <c r="S174" s="219"/>
      <c r="T174" s="219"/>
      <c r="U174" s="116"/>
      <c r="V174" s="188"/>
    </row>
    <row r="175" spans="4:26" s="46" customFormat="1" ht="13.5">
      <c r="D175" s="59"/>
      <c r="K175" s="45" t="s">
        <v>285</v>
      </c>
      <c r="L175" s="45"/>
      <c r="V175" s="128"/>
      <c r="X175" s="129"/>
      <c r="Z175" s="129"/>
    </row>
    <row r="176" spans="4:26" s="46" customFormat="1" ht="13.5">
      <c r="D176" s="59"/>
      <c r="V176" s="128"/>
      <c r="X176" s="129"/>
      <c r="Z176" s="129"/>
    </row>
  </sheetData>
  <sheetProtection/>
  <mergeCells count="16">
    <mergeCell ref="U166:AD166"/>
    <mergeCell ref="J172:S172"/>
    <mergeCell ref="H159:T159"/>
    <mergeCell ref="H160:T160"/>
    <mergeCell ref="C171:T171"/>
    <mergeCell ref="H154:R154"/>
    <mergeCell ref="H156:R156"/>
    <mergeCell ref="J174:T174"/>
    <mergeCell ref="J166:T166"/>
    <mergeCell ref="J168:T168"/>
    <mergeCell ref="Q1:R1"/>
    <mergeCell ref="A1:M1"/>
    <mergeCell ref="J170:T170"/>
    <mergeCell ref="H162:T162"/>
    <mergeCell ref="K158:R158"/>
    <mergeCell ref="H153:R153"/>
  </mergeCells>
  <printOptions/>
  <pageMargins left="0.46" right="0.22" top="0.65" bottom="0.49" header="0.5" footer="0.5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6"/>
  <sheetViews>
    <sheetView zoomScale="75" zoomScaleNormal="75" zoomScalePageLayoutView="0" workbookViewId="0" topLeftCell="A1">
      <selection activeCell="H4" sqref="H4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3" width="45.57421875" style="0" customWidth="1"/>
    <col min="4" max="4" width="7.421875" style="0" customWidth="1"/>
    <col min="5" max="5" width="13.421875" style="18" customWidth="1"/>
    <col min="6" max="6" width="0.13671875" style="18" hidden="1" customWidth="1"/>
    <col min="7" max="7" width="11.7109375" style="18" customWidth="1"/>
    <col min="8" max="8" width="13.8515625" style="18" customWidth="1"/>
    <col min="9" max="9" width="12.421875" style="43" bestFit="1" customWidth="1"/>
    <col min="10" max="10" width="13.57421875" style="18" customWidth="1"/>
    <col min="11" max="11" width="12.57421875" style="43" customWidth="1"/>
    <col min="12" max="12" width="14.00390625" style="17" customWidth="1"/>
    <col min="13" max="13" width="14.421875" style="0" customWidth="1"/>
    <col min="14" max="14" width="15.421875" style="0" customWidth="1"/>
    <col min="15" max="15" width="14.57421875" style="0" customWidth="1"/>
    <col min="16" max="16" width="12.57421875" style="23" customWidth="1"/>
    <col min="17" max="17" width="10.421875" style="0" bestFit="1" customWidth="1"/>
    <col min="18" max="18" width="9.421875" style="0" bestFit="1" customWidth="1"/>
  </cols>
  <sheetData>
    <row r="1" spans="1:15" ht="60.75" customHeight="1">
      <c r="A1" s="231" t="s">
        <v>297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18.75" customHeight="1">
      <c r="A2" s="232" t="s">
        <v>122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15.75" customHeight="1">
      <c r="A3" s="233" t="s">
        <v>123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6" ht="102" customHeight="1">
      <c r="A4" s="38" t="s">
        <v>124</v>
      </c>
      <c r="B4" s="38" t="s">
        <v>139</v>
      </c>
      <c r="C4" s="38" t="s">
        <v>136</v>
      </c>
      <c r="D4" s="37" t="s">
        <v>125</v>
      </c>
      <c r="E4" s="5" t="s">
        <v>126</v>
      </c>
      <c r="F4" s="5" t="s">
        <v>208</v>
      </c>
      <c r="G4" s="5" t="s">
        <v>207</v>
      </c>
      <c r="H4" s="5" t="s">
        <v>298</v>
      </c>
      <c r="I4" s="5" t="s">
        <v>127</v>
      </c>
      <c r="J4" s="5" t="s">
        <v>128</v>
      </c>
      <c r="K4" s="5" t="s">
        <v>172</v>
      </c>
      <c r="L4" s="5" t="s">
        <v>129</v>
      </c>
      <c r="M4" s="5" t="s">
        <v>152</v>
      </c>
      <c r="N4" s="197"/>
      <c r="O4" s="199"/>
      <c r="P4"/>
    </row>
    <row r="5" spans="1:16" ht="30.75" customHeight="1">
      <c r="A5" s="163"/>
      <c r="B5" s="164"/>
      <c r="C5" s="165" t="s">
        <v>130</v>
      </c>
      <c r="D5" s="163"/>
      <c r="E5" s="166">
        <f>E6+E7</f>
        <v>2477445</v>
      </c>
      <c r="F5" s="166">
        <f>F6+F7</f>
        <v>2250</v>
      </c>
      <c r="G5" s="166">
        <f>G6+G7</f>
        <v>24092</v>
      </c>
      <c r="H5" s="166">
        <f>H6+H7</f>
        <v>2501537</v>
      </c>
      <c r="I5" s="165"/>
      <c r="J5" s="164"/>
      <c r="K5" s="164"/>
      <c r="L5" s="164"/>
      <c r="M5" s="167"/>
      <c r="N5" s="206"/>
      <c r="O5" s="199"/>
      <c r="P5"/>
    </row>
    <row r="6" spans="1:16" ht="48" customHeight="1">
      <c r="A6" s="168"/>
      <c r="B6" s="169"/>
      <c r="C6" s="170" t="s">
        <v>178</v>
      </c>
      <c r="D6" s="168"/>
      <c r="E6" s="171">
        <f>E38+E65</f>
        <v>2402283</v>
      </c>
      <c r="F6" s="171">
        <f>F38+F65</f>
        <v>0</v>
      </c>
      <c r="G6" s="171">
        <f>G38+G65</f>
        <v>18408</v>
      </c>
      <c r="H6" s="171">
        <f>E6+G6</f>
        <v>2420691</v>
      </c>
      <c r="I6" s="168"/>
      <c r="J6" s="169"/>
      <c r="K6" s="169"/>
      <c r="L6" s="169"/>
      <c r="M6" s="207"/>
      <c r="N6" s="206"/>
      <c r="O6" s="199"/>
      <c r="P6"/>
    </row>
    <row r="7" spans="1:16" ht="48" customHeight="1">
      <c r="A7" s="168"/>
      <c r="B7" s="169"/>
      <c r="C7" s="170" t="s">
        <v>131</v>
      </c>
      <c r="D7" s="168"/>
      <c r="E7" s="171">
        <f>E8+E10+E14+E18+E21+E23+E28+E34+E30+E32</f>
        <v>75162</v>
      </c>
      <c r="F7" s="171">
        <f>F26</f>
        <v>2250</v>
      </c>
      <c r="G7" s="171">
        <f>G8+G10+G14+G18+G21+G23+G28+G34+G30</f>
        <v>5684</v>
      </c>
      <c r="H7" s="171">
        <f>E7+G7</f>
        <v>80846</v>
      </c>
      <c r="I7" s="168"/>
      <c r="J7" s="169"/>
      <c r="K7" s="169"/>
      <c r="L7" s="169"/>
      <c r="M7" s="207"/>
      <c r="N7" s="206"/>
      <c r="O7" s="199"/>
      <c r="P7"/>
    </row>
    <row r="8" spans="1:14" s="1" customFormat="1" ht="34.5" customHeight="1">
      <c r="A8" s="139"/>
      <c r="B8" s="144"/>
      <c r="C8" s="145" t="s">
        <v>135</v>
      </c>
      <c r="D8" s="139"/>
      <c r="E8" s="146">
        <f>E9</f>
        <v>3750</v>
      </c>
      <c r="F8" s="146"/>
      <c r="G8" s="146">
        <f>G9</f>
        <v>0</v>
      </c>
      <c r="H8" s="146">
        <f>E8+G8</f>
        <v>3750</v>
      </c>
      <c r="I8" s="139"/>
      <c r="J8" s="147"/>
      <c r="K8" s="147"/>
      <c r="L8" s="147"/>
      <c r="M8" s="148"/>
      <c r="N8" s="22"/>
    </row>
    <row r="9" spans="1:13" s="12" customFormat="1" ht="34.5" customHeight="1">
      <c r="A9" s="40">
        <v>1</v>
      </c>
      <c r="B9" s="2">
        <v>421211</v>
      </c>
      <c r="C9" s="39" t="s">
        <v>58</v>
      </c>
      <c r="D9" s="6"/>
      <c r="E9" s="11">
        <v>3750</v>
      </c>
      <c r="F9" s="11"/>
      <c r="G9" s="11"/>
      <c r="H9" s="11">
        <f>E9+G9</f>
        <v>3750</v>
      </c>
      <c r="I9" s="6">
        <v>1</v>
      </c>
      <c r="J9" s="51" t="s">
        <v>232</v>
      </c>
      <c r="K9" s="51" t="s">
        <v>232</v>
      </c>
      <c r="L9" s="2" t="s">
        <v>259</v>
      </c>
      <c r="M9" s="47" t="s">
        <v>153</v>
      </c>
    </row>
    <row r="10" spans="1:14" s="1" customFormat="1" ht="34.5" customHeight="1">
      <c r="A10" s="137"/>
      <c r="B10" s="137"/>
      <c r="C10" s="138" t="s">
        <v>60</v>
      </c>
      <c r="D10" s="142"/>
      <c r="E10" s="143">
        <f>E13+E12+E11</f>
        <v>2616</v>
      </c>
      <c r="F10" s="143"/>
      <c r="G10" s="143">
        <f>G13+G12+G11</f>
        <v>0</v>
      </c>
      <c r="H10" s="143">
        <f>H13+H12+H11</f>
        <v>2616</v>
      </c>
      <c r="I10" s="139"/>
      <c r="J10" s="137"/>
      <c r="K10" s="137"/>
      <c r="L10" s="137"/>
      <c r="M10" s="141"/>
      <c r="N10" s="22"/>
    </row>
    <row r="11" spans="1:13" s="1" customFormat="1" ht="34.5" customHeight="1">
      <c r="A11" s="4">
        <v>2</v>
      </c>
      <c r="B11" s="2">
        <v>421411</v>
      </c>
      <c r="C11" s="15" t="s">
        <v>140</v>
      </c>
      <c r="D11" s="66"/>
      <c r="E11" s="16">
        <v>1333</v>
      </c>
      <c r="F11" s="16"/>
      <c r="G11" s="16"/>
      <c r="H11" s="11">
        <f>E11+G11</f>
        <v>1333</v>
      </c>
      <c r="I11" s="67">
        <v>1</v>
      </c>
      <c r="J11" s="68" t="s">
        <v>232</v>
      </c>
      <c r="K11" s="68" t="s">
        <v>232</v>
      </c>
      <c r="L11" s="69" t="s">
        <v>259</v>
      </c>
      <c r="M11" s="70" t="s">
        <v>153</v>
      </c>
    </row>
    <row r="12" spans="1:15" s="12" customFormat="1" ht="34.5" customHeight="1">
      <c r="A12" s="4">
        <v>3</v>
      </c>
      <c r="B12" s="2">
        <v>421412</v>
      </c>
      <c r="C12" s="15" t="s">
        <v>1</v>
      </c>
      <c r="D12" s="69"/>
      <c r="E12" s="16">
        <v>583</v>
      </c>
      <c r="F12" s="16"/>
      <c r="G12" s="16"/>
      <c r="H12" s="11">
        <f>E12+G12</f>
        <v>583</v>
      </c>
      <c r="I12" s="69">
        <v>1</v>
      </c>
      <c r="J12" s="68" t="s">
        <v>232</v>
      </c>
      <c r="K12" s="68" t="s">
        <v>232</v>
      </c>
      <c r="L12" s="69" t="s">
        <v>259</v>
      </c>
      <c r="M12" s="70" t="s">
        <v>153</v>
      </c>
      <c r="O12" s="1"/>
    </row>
    <row r="13" spans="1:13" s="12" customFormat="1" ht="34.5" customHeight="1">
      <c r="A13" s="4">
        <v>4</v>
      </c>
      <c r="B13" s="2">
        <v>421414</v>
      </c>
      <c r="C13" s="15" t="s">
        <v>2</v>
      </c>
      <c r="D13" s="69"/>
      <c r="E13" s="16">
        <v>700</v>
      </c>
      <c r="F13" s="16"/>
      <c r="G13" s="16"/>
      <c r="H13" s="11">
        <f>E13+G13</f>
        <v>700</v>
      </c>
      <c r="I13" s="69">
        <v>1</v>
      </c>
      <c r="J13" s="68" t="s">
        <v>232</v>
      </c>
      <c r="K13" s="68" t="s">
        <v>232</v>
      </c>
      <c r="L13" s="69" t="s">
        <v>259</v>
      </c>
      <c r="M13" s="70" t="s">
        <v>153</v>
      </c>
    </row>
    <row r="14" spans="1:14" s="1" customFormat="1" ht="34.5" customHeight="1">
      <c r="A14" s="137"/>
      <c r="B14" s="137"/>
      <c r="C14" s="138" t="s">
        <v>62</v>
      </c>
      <c r="D14" s="139"/>
      <c r="E14" s="140">
        <f>E15+E16+E17</f>
        <v>2200</v>
      </c>
      <c r="F14" s="140"/>
      <c r="G14" s="140">
        <f>G15+G16+G17</f>
        <v>167</v>
      </c>
      <c r="H14" s="140">
        <f>H15+H16+H17</f>
        <v>2367</v>
      </c>
      <c r="I14" s="139"/>
      <c r="J14" s="137"/>
      <c r="K14" s="137"/>
      <c r="L14" s="137"/>
      <c r="M14" s="141"/>
      <c r="N14" s="22"/>
    </row>
    <row r="15" spans="1:17" s="12" customFormat="1" ht="34.5" customHeight="1">
      <c r="A15" s="4">
        <v>5</v>
      </c>
      <c r="B15" s="2">
        <v>421511</v>
      </c>
      <c r="C15" s="15" t="s">
        <v>167</v>
      </c>
      <c r="D15" s="67"/>
      <c r="E15" s="55">
        <v>1250</v>
      </c>
      <c r="F15" s="55"/>
      <c r="G15" s="55"/>
      <c r="H15" s="11">
        <f aca="true" t="shared" si="0" ref="H15:H20">E15+G15</f>
        <v>1250</v>
      </c>
      <c r="I15" s="67">
        <v>1</v>
      </c>
      <c r="J15" s="68" t="s">
        <v>233</v>
      </c>
      <c r="K15" s="68" t="s">
        <v>233</v>
      </c>
      <c r="L15" s="69" t="s">
        <v>260</v>
      </c>
      <c r="M15" s="70" t="s">
        <v>153</v>
      </c>
      <c r="Q15" s="1"/>
    </row>
    <row r="16" spans="1:17" s="12" customFormat="1" ht="34.5" customHeight="1">
      <c r="A16" s="4">
        <v>6</v>
      </c>
      <c r="B16" s="2">
        <v>421512</v>
      </c>
      <c r="C16" s="15" t="s">
        <v>24</v>
      </c>
      <c r="D16" s="67"/>
      <c r="E16" s="16">
        <v>750</v>
      </c>
      <c r="F16" s="16"/>
      <c r="G16" s="16">
        <v>167</v>
      </c>
      <c r="H16" s="11">
        <f t="shared" si="0"/>
        <v>917</v>
      </c>
      <c r="I16" s="67">
        <v>1</v>
      </c>
      <c r="J16" s="68" t="s">
        <v>233</v>
      </c>
      <c r="K16" s="68" t="s">
        <v>233</v>
      </c>
      <c r="L16" s="69" t="s">
        <v>260</v>
      </c>
      <c r="M16" s="70" t="s">
        <v>153</v>
      </c>
      <c r="Q16" s="1"/>
    </row>
    <row r="17" spans="1:17" s="12" customFormat="1" ht="34.5" customHeight="1">
      <c r="A17" s="4">
        <v>7</v>
      </c>
      <c r="B17" s="2">
        <v>421521</v>
      </c>
      <c r="C17" s="15" t="s">
        <v>171</v>
      </c>
      <c r="D17" s="67"/>
      <c r="E17" s="16">
        <v>200</v>
      </c>
      <c r="F17" s="16"/>
      <c r="G17" s="16"/>
      <c r="H17" s="11">
        <f t="shared" si="0"/>
        <v>200</v>
      </c>
      <c r="I17" s="67">
        <v>1</v>
      </c>
      <c r="J17" s="68" t="s">
        <v>233</v>
      </c>
      <c r="K17" s="68" t="s">
        <v>233</v>
      </c>
      <c r="L17" s="69" t="s">
        <v>260</v>
      </c>
      <c r="M17" s="70" t="s">
        <v>153</v>
      </c>
      <c r="Q17" s="1"/>
    </row>
    <row r="18" spans="1:14" s="1" customFormat="1" ht="34.5" customHeight="1">
      <c r="A18" s="137"/>
      <c r="B18" s="137"/>
      <c r="C18" s="138" t="s">
        <v>66</v>
      </c>
      <c r="D18" s="139"/>
      <c r="E18" s="140">
        <f>E19+E20</f>
        <v>2196</v>
      </c>
      <c r="F18" s="143"/>
      <c r="G18" s="143">
        <f>G20+G19</f>
        <v>417</v>
      </c>
      <c r="H18" s="140">
        <f t="shared" si="0"/>
        <v>2613</v>
      </c>
      <c r="I18" s="139"/>
      <c r="J18" s="137"/>
      <c r="K18" s="137"/>
      <c r="L18" s="137"/>
      <c r="M18" s="141"/>
      <c r="N18" s="22"/>
    </row>
    <row r="19" spans="1:13" s="12" customFormat="1" ht="34.5" customHeight="1">
      <c r="A19" s="4">
        <v>8</v>
      </c>
      <c r="B19" s="2">
        <v>422221</v>
      </c>
      <c r="C19" s="15" t="s">
        <v>202</v>
      </c>
      <c r="D19" s="67"/>
      <c r="E19" s="16">
        <v>1300</v>
      </c>
      <c r="F19" s="16"/>
      <c r="G19" s="16">
        <v>417</v>
      </c>
      <c r="H19" s="11">
        <f t="shared" si="0"/>
        <v>1717</v>
      </c>
      <c r="I19" s="67">
        <v>1</v>
      </c>
      <c r="J19" s="68" t="s">
        <v>232</v>
      </c>
      <c r="K19" s="68" t="s">
        <v>232</v>
      </c>
      <c r="L19" s="69" t="s">
        <v>259</v>
      </c>
      <c r="M19" s="70" t="s">
        <v>153</v>
      </c>
    </row>
    <row r="20" spans="1:13" s="12" customFormat="1" ht="34.5" customHeight="1">
      <c r="A20" s="4">
        <v>9</v>
      </c>
      <c r="B20" s="2">
        <v>422231</v>
      </c>
      <c r="C20" s="15" t="s">
        <v>67</v>
      </c>
      <c r="D20" s="67"/>
      <c r="E20" s="16">
        <v>896</v>
      </c>
      <c r="F20" s="16"/>
      <c r="G20" s="16"/>
      <c r="H20" s="11">
        <f t="shared" si="0"/>
        <v>896</v>
      </c>
      <c r="I20" s="67">
        <v>1</v>
      </c>
      <c r="J20" s="68" t="s">
        <v>232</v>
      </c>
      <c r="K20" s="68" t="s">
        <v>232</v>
      </c>
      <c r="L20" s="69" t="s">
        <v>259</v>
      </c>
      <c r="M20" s="70" t="s">
        <v>153</v>
      </c>
    </row>
    <row r="21" spans="1:14" s="1" customFormat="1" ht="34.5" customHeight="1">
      <c r="A21" s="137"/>
      <c r="B21" s="137"/>
      <c r="C21" s="138" t="s">
        <v>68</v>
      </c>
      <c r="D21" s="139"/>
      <c r="E21" s="146">
        <f>+E22</f>
        <v>41300</v>
      </c>
      <c r="F21" s="146"/>
      <c r="G21" s="146">
        <f>+G22</f>
        <v>0</v>
      </c>
      <c r="H21" s="146">
        <f>+H22</f>
        <v>41300</v>
      </c>
      <c r="I21" s="139"/>
      <c r="J21" s="137"/>
      <c r="K21" s="137"/>
      <c r="L21" s="137"/>
      <c r="M21" s="141"/>
      <c r="N21" s="22"/>
    </row>
    <row r="22" spans="1:13" s="12" customFormat="1" ht="34.5" customHeight="1">
      <c r="A22" s="4">
        <v>10</v>
      </c>
      <c r="B22" s="2">
        <v>423212</v>
      </c>
      <c r="C22" s="15" t="s">
        <v>69</v>
      </c>
      <c r="D22" s="16"/>
      <c r="E22" s="55">
        <v>41300</v>
      </c>
      <c r="F22" s="55"/>
      <c r="G22" s="55"/>
      <c r="H22" s="11">
        <f>E22+G22</f>
        <v>41300</v>
      </c>
      <c r="I22" s="67" t="s">
        <v>288</v>
      </c>
      <c r="J22" s="68" t="s">
        <v>275</v>
      </c>
      <c r="K22" s="68" t="s">
        <v>275</v>
      </c>
      <c r="L22" s="68" t="s">
        <v>261</v>
      </c>
      <c r="M22" s="70" t="s">
        <v>203</v>
      </c>
    </row>
    <row r="23" spans="1:13" s="1" customFormat="1" ht="34.5" customHeight="1">
      <c r="A23" s="137"/>
      <c r="B23" s="137"/>
      <c r="C23" s="138" t="s">
        <v>70</v>
      </c>
      <c r="D23" s="143"/>
      <c r="E23" s="140">
        <f>E24+E25+E27+E26</f>
        <v>9800</v>
      </c>
      <c r="F23" s="140"/>
      <c r="G23" s="140">
        <f>G24+G25+G27+G26</f>
        <v>0</v>
      </c>
      <c r="H23" s="140">
        <f>E23+G23</f>
        <v>9800</v>
      </c>
      <c r="I23" s="139"/>
      <c r="J23" s="137"/>
      <c r="K23" s="143"/>
      <c r="L23" s="143"/>
      <c r="M23" s="141"/>
    </row>
    <row r="24" spans="1:16" ht="34.5" customHeight="1">
      <c r="A24" s="4">
        <v>11</v>
      </c>
      <c r="B24" s="2">
        <v>423418</v>
      </c>
      <c r="C24" s="15" t="s">
        <v>162</v>
      </c>
      <c r="D24" s="52"/>
      <c r="E24" s="55">
        <v>700</v>
      </c>
      <c r="F24" s="55"/>
      <c r="G24" s="55"/>
      <c r="H24" s="11">
        <f aca="true" t="shared" si="1" ref="H24:H37">E24+G24</f>
        <v>700</v>
      </c>
      <c r="I24" s="67">
        <v>1</v>
      </c>
      <c r="J24" s="68" t="s">
        <v>233</v>
      </c>
      <c r="K24" s="69" t="s">
        <v>260</v>
      </c>
      <c r="L24" s="69" t="s">
        <v>260</v>
      </c>
      <c r="M24" s="70" t="s">
        <v>153</v>
      </c>
      <c r="N24" s="197"/>
      <c r="O24" s="197"/>
      <c r="P24"/>
    </row>
    <row r="25" spans="1:16" ht="34.5" customHeight="1">
      <c r="A25" s="4">
        <v>12</v>
      </c>
      <c r="B25" s="2">
        <v>423419</v>
      </c>
      <c r="C25" s="15" t="s">
        <v>173</v>
      </c>
      <c r="D25" s="52"/>
      <c r="E25" s="55">
        <v>4500</v>
      </c>
      <c r="F25" s="55"/>
      <c r="G25" s="55"/>
      <c r="H25" s="11">
        <f t="shared" si="1"/>
        <v>4500</v>
      </c>
      <c r="I25" s="67">
        <v>1</v>
      </c>
      <c r="J25" s="68" t="s">
        <v>233</v>
      </c>
      <c r="K25" s="69" t="s">
        <v>233</v>
      </c>
      <c r="L25" s="69" t="s">
        <v>260</v>
      </c>
      <c r="M25" s="70" t="s">
        <v>153</v>
      </c>
      <c r="N25" s="197"/>
      <c r="O25" s="197"/>
      <c r="P25"/>
    </row>
    <row r="26" spans="1:16" ht="34.5" customHeight="1">
      <c r="A26" s="4">
        <v>13</v>
      </c>
      <c r="B26" s="2">
        <v>423422</v>
      </c>
      <c r="C26" s="15" t="s">
        <v>179</v>
      </c>
      <c r="D26" s="52"/>
      <c r="E26" s="55">
        <v>4600</v>
      </c>
      <c r="F26" s="55">
        <v>2250</v>
      </c>
      <c r="G26" s="55"/>
      <c r="H26" s="11">
        <f t="shared" si="1"/>
        <v>4600</v>
      </c>
      <c r="I26" s="67">
        <v>1</v>
      </c>
      <c r="J26" s="68" t="s">
        <v>276</v>
      </c>
      <c r="K26" s="68" t="s">
        <v>276</v>
      </c>
      <c r="L26" s="68" t="s">
        <v>262</v>
      </c>
      <c r="M26" s="70" t="s">
        <v>153</v>
      </c>
      <c r="N26" s="197"/>
      <c r="O26" s="197"/>
      <c r="P26"/>
    </row>
    <row r="27" spans="1:16" ht="34.5" customHeight="1">
      <c r="A27" s="4">
        <v>14</v>
      </c>
      <c r="B27" s="2">
        <v>4239111</v>
      </c>
      <c r="C27" s="15" t="s">
        <v>215</v>
      </c>
      <c r="D27" s="52"/>
      <c r="E27" s="55">
        <v>0</v>
      </c>
      <c r="F27" s="55"/>
      <c r="G27" s="55"/>
      <c r="H27" s="11">
        <f t="shared" si="1"/>
        <v>0</v>
      </c>
      <c r="I27" s="67">
        <v>1</v>
      </c>
      <c r="J27" s="68" t="s">
        <v>233</v>
      </c>
      <c r="K27" s="69" t="s">
        <v>233</v>
      </c>
      <c r="L27" s="69" t="s">
        <v>260</v>
      </c>
      <c r="M27" s="70" t="s">
        <v>153</v>
      </c>
      <c r="N27" s="197"/>
      <c r="O27" s="197"/>
      <c r="P27"/>
    </row>
    <row r="28" spans="1:16" ht="34.5" customHeight="1">
      <c r="A28" s="137"/>
      <c r="B28" s="137"/>
      <c r="C28" s="138" t="s">
        <v>74</v>
      </c>
      <c r="D28" s="143"/>
      <c r="E28" s="140">
        <f>E29</f>
        <v>3500</v>
      </c>
      <c r="F28" s="140"/>
      <c r="G28" s="140">
        <f>G29</f>
        <v>0</v>
      </c>
      <c r="H28" s="140">
        <f>E28</f>
        <v>3500</v>
      </c>
      <c r="I28" s="149"/>
      <c r="J28" s="150"/>
      <c r="K28" s="150"/>
      <c r="L28" s="150"/>
      <c r="M28" s="151"/>
      <c r="N28" s="197"/>
      <c r="O28" s="197"/>
      <c r="P28"/>
    </row>
    <row r="29" spans="1:16" ht="34.5" customHeight="1">
      <c r="A29" s="4">
        <v>15</v>
      </c>
      <c r="B29" s="2">
        <v>424341</v>
      </c>
      <c r="C29" s="15" t="s">
        <v>75</v>
      </c>
      <c r="D29" s="52"/>
      <c r="E29" s="55">
        <v>3500</v>
      </c>
      <c r="F29" s="55"/>
      <c r="G29" s="55"/>
      <c r="H29" s="11">
        <f t="shared" si="1"/>
        <v>3500</v>
      </c>
      <c r="I29" s="67">
        <v>1</v>
      </c>
      <c r="J29" s="68" t="s">
        <v>233</v>
      </c>
      <c r="K29" s="69" t="s">
        <v>233</v>
      </c>
      <c r="L29" s="69" t="s">
        <v>260</v>
      </c>
      <c r="M29" s="70" t="s">
        <v>153</v>
      </c>
      <c r="N29" s="197"/>
      <c r="O29" s="197"/>
      <c r="P29"/>
    </row>
    <row r="30" spans="1:13" s="1" customFormat="1" ht="34.5" customHeight="1">
      <c r="A30" s="137"/>
      <c r="B30" s="137"/>
      <c r="C30" s="138" t="s">
        <v>78</v>
      </c>
      <c r="D30" s="143"/>
      <c r="E30" s="143">
        <f>E31</f>
        <v>0</v>
      </c>
      <c r="F30" s="143"/>
      <c r="G30" s="143">
        <f>G31</f>
        <v>5100</v>
      </c>
      <c r="H30" s="143">
        <f>E30+G30</f>
        <v>5100</v>
      </c>
      <c r="I30" s="139"/>
      <c r="J30" s="137"/>
      <c r="K30" s="137"/>
      <c r="L30" s="137"/>
      <c r="M30" s="141"/>
    </row>
    <row r="31" spans="1:16" ht="34.5" customHeight="1">
      <c r="A31" s="4">
        <v>16</v>
      </c>
      <c r="B31" s="2">
        <v>425118</v>
      </c>
      <c r="C31" s="100" t="s">
        <v>291</v>
      </c>
      <c r="D31" s="52"/>
      <c r="E31" s="16">
        <v>0</v>
      </c>
      <c r="F31" s="16"/>
      <c r="G31" s="16">
        <v>5100</v>
      </c>
      <c r="H31" s="11">
        <f t="shared" si="1"/>
        <v>5100</v>
      </c>
      <c r="I31" s="69">
        <v>1</v>
      </c>
      <c r="J31" s="68" t="s">
        <v>235</v>
      </c>
      <c r="K31" s="69" t="s">
        <v>235</v>
      </c>
      <c r="L31" s="69" t="s">
        <v>263</v>
      </c>
      <c r="M31" s="70" t="s">
        <v>153</v>
      </c>
      <c r="N31" s="197"/>
      <c r="O31" s="197"/>
      <c r="P31"/>
    </row>
    <row r="32" spans="1:13" s="1" customFormat="1" ht="34.5" customHeight="1">
      <c r="A32" s="137"/>
      <c r="B32" s="137"/>
      <c r="C32" s="138" t="s">
        <v>82</v>
      </c>
      <c r="D32" s="143"/>
      <c r="E32" s="143">
        <f>E33</f>
        <v>1000</v>
      </c>
      <c r="F32" s="143"/>
      <c r="G32" s="143"/>
      <c r="H32" s="143">
        <f>E32+G32</f>
        <v>1000</v>
      </c>
      <c r="I32" s="139"/>
      <c r="J32" s="137"/>
      <c r="K32" s="137"/>
      <c r="L32" s="137"/>
      <c r="M32" s="141"/>
    </row>
    <row r="33" spans="1:16" ht="34.5" customHeight="1">
      <c r="A33" s="4">
        <v>17</v>
      </c>
      <c r="B33" s="2">
        <v>425211</v>
      </c>
      <c r="C33" s="15" t="s">
        <v>133</v>
      </c>
      <c r="D33" s="52"/>
      <c r="E33" s="16">
        <v>1000</v>
      </c>
      <c r="F33" s="16"/>
      <c r="G33" s="16"/>
      <c r="H33" s="11">
        <f>E33+G33</f>
        <v>1000</v>
      </c>
      <c r="I33" s="69">
        <v>1</v>
      </c>
      <c r="J33" s="68" t="s">
        <v>235</v>
      </c>
      <c r="K33" s="69" t="s">
        <v>235</v>
      </c>
      <c r="L33" s="69" t="s">
        <v>263</v>
      </c>
      <c r="M33" s="70" t="s">
        <v>153</v>
      </c>
      <c r="N33" s="197"/>
      <c r="O33" s="197"/>
      <c r="P33"/>
    </row>
    <row r="34" spans="1:13" s="1" customFormat="1" ht="34.5" customHeight="1">
      <c r="A34" s="137"/>
      <c r="B34" s="137"/>
      <c r="C34" s="138" t="s">
        <v>85</v>
      </c>
      <c r="D34" s="143"/>
      <c r="E34" s="146">
        <f>E35+E36+E37</f>
        <v>8800</v>
      </c>
      <c r="F34" s="146"/>
      <c r="G34" s="146">
        <f>+G35+G36+G37</f>
        <v>0</v>
      </c>
      <c r="H34" s="146">
        <f>E34+G34</f>
        <v>8800</v>
      </c>
      <c r="I34" s="139"/>
      <c r="J34" s="137"/>
      <c r="K34" s="137"/>
      <c r="L34" s="137"/>
      <c r="M34" s="141"/>
    </row>
    <row r="35" spans="1:16" ht="34.5" customHeight="1">
      <c r="A35" s="4">
        <v>18</v>
      </c>
      <c r="B35" s="2">
        <v>425252</v>
      </c>
      <c r="C35" s="15" t="s">
        <v>221</v>
      </c>
      <c r="D35" s="52"/>
      <c r="E35" s="55">
        <v>5500</v>
      </c>
      <c r="F35" s="55"/>
      <c r="G35" s="55"/>
      <c r="H35" s="11">
        <f t="shared" si="1"/>
        <v>5500</v>
      </c>
      <c r="I35" s="67">
        <v>1</v>
      </c>
      <c r="J35" s="68" t="s">
        <v>236</v>
      </c>
      <c r="K35" s="68" t="s">
        <v>236</v>
      </c>
      <c r="L35" s="68" t="s">
        <v>264</v>
      </c>
      <c r="M35" s="70" t="s">
        <v>153</v>
      </c>
      <c r="N35" s="197"/>
      <c r="O35" s="197"/>
      <c r="P35"/>
    </row>
    <row r="36" spans="1:16" ht="34.5" customHeight="1">
      <c r="A36" s="4">
        <v>18</v>
      </c>
      <c r="B36" s="2">
        <v>425253</v>
      </c>
      <c r="C36" s="15" t="s">
        <v>86</v>
      </c>
      <c r="D36" s="52"/>
      <c r="E36" s="55">
        <v>2500</v>
      </c>
      <c r="F36" s="55"/>
      <c r="G36" s="55"/>
      <c r="H36" s="11">
        <f t="shared" si="1"/>
        <v>2500</v>
      </c>
      <c r="I36" s="67">
        <v>1</v>
      </c>
      <c r="J36" s="68" t="s">
        <v>237</v>
      </c>
      <c r="K36" s="69" t="s">
        <v>237</v>
      </c>
      <c r="L36" s="69" t="s">
        <v>265</v>
      </c>
      <c r="M36" s="70" t="s">
        <v>153</v>
      </c>
      <c r="N36" s="197"/>
      <c r="O36" s="197"/>
      <c r="P36"/>
    </row>
    <row r="37" spans="1:16" ht="34.5" customHeight="1">
      <c r="A37" s="4">
        <v>19</v>
      </c>
      <c r="B37" s="2">
        <v>425281</v>
      </c>
      <c r="C37" s="15" t="s">
        <v>134</v>
      </c>
      <c r="D37" s="69"/>
      <c r="E37" s="55">
        <v>800</v>
      </c>
      <c r="F37" s="55"/>
      <c r="G37" s="55"/>
      <c r="H37" s="11">
        <f t="shared" si="1"/>
        <v>800</v>
      </c>
      <c r="I37" s="69">
        <v>1</v>
      </c>
      <c r="J37" s="68" t="s">
        <v>235</v>
      </c>
      <c r="K37" s="69" t="s">
        <v>235</v>
      </c>
      <c r="L37" s="69" t="s">
        <v>266</v>
      </c>
      <c r="M37" s="70" t="s">
        <v>153</v>
      </c>
      <c r="N37" s="197"/>
      <c r="O37" s="197"/>
      <c r="P37"/>
    </row>
    <row r="38" spans="1:13" s="1" customFormat="1" ht="34.5" customHeight="1">
      <c r="A38" s="137"/>
      <c r="B38" s="139"/>
      <c r="C38" s="138" t="s">
        <v>87</v>
      </c>
      <c r="D38" s="143"/>
      <c r="E38" s="146">
        <f>E39+E41+E43+E58+E60+E63</f>
        <v>2389316</v>
      </c>
      <c r="F38" s="146"/>
      <c r="G38" s="146">
        <f>G39+G41+G43+G58+G60+G63</f>
        <v>15751</v>
      </c>
      <c r="H38" s="146">
        <f>E38+G38</f>
        <v>2405067</v>
      </c>
      <c r="I38" s="139"/>
      <c r="J38" s="137"/>
      <c r="K38" s="137"/>
      <c r="L38" s="137"/>
      <c r="M38" s="141"/>
    </row>
    <row r="39" spans="1:13" s="1" customFormat="1" ht="34.5" customHeight="1">
      <c r="A39" s="137"/>
      <c r="B39" s="137"/>
      <c r="C39" s="138" t="s">
        <v>88</v>
      </c>
      <c r="D39" s="143"/>
      <c r="E39" s="146">
        <f>E40</f>
        <v>3600</v>
      </c>
      <c r="F39" s="146"/>
      <c r="G39" s="146">
        <f>G40</f>
        <v>0</v>
      </c>
      <c r="H39" s="146">
        <f>H40</f>
        <v>3600</v>
      </c>
      <c r="I39" s="139"/>
      <c r="J39" s="137"/>
      <c r="K39" s="137"/>
      <c r="L39" s="137"/>
      <c r="M39" s="141"/>
    </row>
    <row r="40" spans="1:16" ht="34.5" customHeight="1">
      <c r="A40" s="4">
        <v>20</v>
      </c>
      <c r="B40" s="2">
        <v>426111</v>
      </c>
      <c r="C40" s="15" t="s">
        <v>168</v>
      </c>
      <c r="D40" s="52"/>
      <c r="E40" s="55">
        <v>3600</v>
      </c>
      <c r="F40" s="71"/>
      <c r="G40" s="71"/>
      <c r="H40" s="11">
        <f>E40+G40</f>
        <v>3600</v>
      </c>
      <c r="I40" s="67">
        <v>1</v>
      </c>
      <c r="J40" s="68" t="s">
        <v>237</v>
      </c>
      <c r="K40" s="68" t="s">
        <v>237</v>
      </c>
      <c r="L40" s="68" t="s">
        <v>265</v>
      </c>
      <c r="M40" s="70" t="s">
        <v>153</v>
      </c>
      <c r="N40" s="197"/>
      <c r="O40" s="197"/>
      <c r="P40"/>
    </row>
    <row r="41" spans="1:13" s="1" customFormat="1" ht="34.5" customHeight="1">
      <c r="A41" s="137"/>
      <c r="B41" s="137"/>
      <c r="C41" s="138" t="s">
        <v>96</v>
      </c>
      <c r="D41" s="143"/>
      <c r="E41" s="140">
        <f>E42</f>
        <v>3300</v>
      </c>
      <c r="F41" s="140"/>
      <c r="G41" s="140">
        <f>G42</f>
        <v>1667</v>
      </c>
      <c r="H41" s="140">
        <f>H42</f>
        <v>4967</v>
      </c>
      <c r="I41" s="139"/>
      <c r="J41" s="137"/>
      <c r="K41" s="137"/>
      <c r="L41" s="137"/>
      <c r="M41" s="151"/>
    </row>
    <row r="42" spans="1:16" ht="34.5" customHeight="1">
      <c r="A42" s="4">
        <v>21</v>
      </c>
      <c r="B42" s="2">
        <v>426411</v>
      </c>
      <c r="C42" s="15" t="s">
        <v>35</v>
      </c>
      <c r="D42" s="14"/>
      <c r="E42" s="55">
        <v>3300</v>
      </c>
      <c r="F42" s="55"/>
      <c r="G42" s="55">
        <v>1667</v>
      </c>
      <c r="H42" s="11">
        <f>E42+G42</f>
        <v>4967</v>
      </c>
      <c r="I42" s="67">
        <v>1</v>
      </c>
      <c r="J42" s="68" t="s">
        <v>232</v>
      </c>
      <c r="K42" s="69" t="s">
        <v>232</v>
      </c>
      <c r="L42" s="69" t="s">
        <v>267</v>
      </c>
      <c r="M42" s="70" t="s">
        <v>153</v>
      </c>
      <c r="N42" s="197"/>
      <c r="O42" s="197"/>
      <c r="P42"/>
    </row>
    <row r="43" spans="1:13" s="1" customFormat="1" ht="34.5" customHeight="1">
      <c r="A43" s="137"/>
      <c r="B43" s="137"/>
      <c r="C43" s="138" t="s">
        <v>100</v>
      </c>
      <c r="D43" s="143"/>
      <c r="E43" s="140">
        <f>E44+E45+E46+E47+E48+E49+E50+E51+E52+E53+E54+E55+E56+E57</f>
        <v>2378516</v>
      </c>
      <c r="F43" s="140"/>
      <c r="G43" s="140">
        <f>G44+G45+G46+G47+G48+G50+G51+G52+G53+G54+G55+G56+G57+G49</f>
        <v>12833</v>
      </c>
      <c r="H43" s="140">
        <f>E43+G43</f>
        <v>2391349</v>
      </c>
      <c r="I43" s="139"/>
      <c r="J43" s="137"/>
      <c r="K43" s="137"/>
      <c r="L43" s="137"/>
      <c r="M43" s="141"/>
    </row>
    <row r="44" spans="1:16" ht="34.5" customHeight="1">
      <c r="A44" s="4">
        <v>22</v>
      </c>
      <c r="B44" s="2">
        <v>426711</v>
      </c>
      <c r="C44" s="15" t="s">
        <v>169</v>
      </c>
      <c r="D44" s="52"/>
      <c r="E44" s="55">
        <v>2000</v>
      </c>
      <c r="F44" s="55"/>
      <c r="G44" s="55"/>
      <c r="H44" s="11">
        <f aca="true" t="shared" si="2" ref="H44:H57">E44+G44</f>
        <v>2000</v>
      </c>
      <c r="I44" s="67">
        <v>1</v>
      </c>
      <c r="J44" s="68" t="s">
        <v>277</v>
      </c>
      <c r="K44" s="68" t="s">
        <v>278</v>
      </c>
      <c r="L44" s="68" t="s">
        <v>268</v>
      </c>
      <c r="M44" s="70" t="s">
        <v>204</v>
      </c>
      <c r="N44" s="197"/>
      <c r="O44" s="197"/>
      <c r="P44"/>
    </row>
    <row r="45" spans="1:16" ht="34.5" customHeight="1">
      <c r="A45" s="4">
        <v>23</v>
      </c>
      <c r="B45" s="2">
        <v>4267111</v>
      </c>
      <c r="C45" s="15" t="s">
        <v>101</v>
      </c>
      <c r="D45" s="52"/>
      <c r="E45" s="55">
        <v>1500</v>
      </c>
      <c r="F45" s="55"/>
      <c r="G45" s="55"/>
      <c r="H45" s="11">
        <f t="shared" si="2"/>
        <v>1500</v>
      </c>
      <c r="I45" s="67">
        <v>1</v>
      </c>
      <c r="J45" s="68" t="s">
        <v>239</v>
      </c>
      <c r="K45" s="69" t="s">
        <v>239</v>
      </c>
      <c r="L45" s="69" t="s">
        <v>269</v>
      </c>
      <c r="M45" s="70" t="s">
        <v>204</v>
      </c>
      <c r="N45" s="197"/>
      <c r="O45" s="197"/>
      <c r="P45"/>
    </row>
    <row r="46" spans="1:16" ht="34.5" customHeight="1">
      <c r="A46" s="4">
        <v>24</v>
      </c>
      <c r="B46" s="2">
        <v>4267112</v>
      </c>
      <c r="C46" s="15" t="s">
        <v>8</v>
      </c>
      <c r="D46" s="52"/>
      <c r="E46" s="55">
        <v>1000</v>
      </c>
      <c r="F46" s="55"/>
      <c r="G46" s="55"/>
      <c r="H46" s="11">
        <f t="shared" si="2"/>
        <v>1000</v>
      </c>
      <c r="I46" s="67">
        <v>1</v>
      </c>
      <c r="J46" s="68" t="s">
        <v>240</v>
      </c>
      <c r="K46" s="69" t="s">
        <v>240</v>
      </c>
      <c r="L46" s="69" t="s">
        <v>270</v>
      </c>
      <c r="M46" s="70" t="s">
        <v>204</v>
      </c>
      <c r="N46" s="197"/>
      <c r="O46" s="197"/>
      <c r="P46"/>
    </row>
    <row r="47" spans="1:16" ht="34.5" customHeight="1">
      <c r="A47" s="4">
        <v>25</v>
      </c>
      <c r="B47" s="2">
        <v>426721</v>
      </c>
      <c r="C47" s="15" t="s">
        <v>102</v>
      </c>
      <c r="D47" s="52"/>
      <c r="E47" s="55">
        <v>24000</v>
      </c>
      <c r="F47" s="55"/>
      <c r="G47" s="55">
        <v>7500</v>
      </c>
      <c r="H47" s="11">
        <f t="shared" si="2"/>
        <v>31500</v>
      </c>
      <c r="I47" s="67">
        <v>1</v>
      </c>
      <c r="J47" s="68" t="s">
        <v>279</v>
      </c>
      <c r="K47" s="68" t="s">
        <v>280</v>
      </c>
      <c r="L47" s="68" t="s">
        <v>271</v>
      </c>
      <c r="M47" s="70" t="s">
        <v>204</v>
      </c>
      <c r="N47" s="197"/>
      <c r="O47" s="197"/>
      <c r="P47"/>
    </row>
    <row r="48" spans="1:16" ht="34.5" customHeight="1">
      <c r="A48" s="4">
        <v>26</v>
      </c>
      <c r="B48" s="2">
        <v>426751</v>
      </c>
      <c r="C48" s="15" t="s">
        <v>170</v>
      </c>
      <c r="D48" s="52"/>
      <c r="E48" s="55">
        <v>12000</v>
      </c>
      <c r="F48" s="55"/>
      <c r="G48" s="55"/>
      <c r="H48" s="11">
        <f t="shared" si="2"/>
        <v>12000</v>
      </c>
      <c r="I48" s="67">
        <v>1</v>
      </c>
      <c r="J48" s="68" t="s">
        <v>236</v>
      </c>
      <c r="K48" s="68" t="s">
        <v>241</v>
      </c>
      <c r="L48" s="68" t="s">
        <v>272</v>
      </c>
      <c r="M48" s="70" t="s">
        <v>203</v>
      </c>
      <c r="N48" s="197"/>
      <c r="O48" s="197"/>
      <c r="P48"/>
    </row>
    <row r="49" spans="1:16" ht="34.5" customHeight="1">
      <c r="A49" s="4">
        <v>27</v>
      </c>
      <c r="B49" s="2">
        <v>426741</v>
      </c>
      <c r="C49" s="15" t="s">
        <v>177</v>
      </c>
      <c r="D49" s="52"/>
      <c r="E49" s="54">
        <v>2317166</v>
      </c>
      <c r="F49" s="55"/>
      <c r="G49" s="55"/>
      <c r="H49" s="11">
        <f t="shared" si="2"/>
        <v>2317166</v>
      </c>
      <c r="I49" s="67" t="s">
        <v>206</v>
      </c>
      <c r="J49" s="68" t="s">
        <v>232</v>
      </c>
      <c r="K49" s="69" t="s">
        <v>233</v>
      </c>
      <c r="L49" s="69" t="s">
        <v>260</v>
      </c>
      <c r="M49" s="70" t="s">
        <v>251</v>
      </c>
      <c r="N49" s="197"/>
      <c r="O49" s="197"/>
      <c r="P49"/>
    </row>
    <row r="50" spans="1:16" ht="76.5" customHeight="1">
      <c r="A50" s="4">
        <v>28</v>
      </c>
      <c r="B50" s="2">
        <v>426791</v>
      </c>
      <c r="C50" s="15" t="s">
        <v>103</v>
      </c>
      <c r="D50" s="52"/>
      <c r="E50" s="55">
        <v>4000</v>
      </c>
      <c r="F50" s="55"/>
      <c r="G50" s="55"/>
      <c r="H50" s="11">
        <f t="shared" si="2"/>
        <v>4000</v>
      </c>
      <c r="I50" s="67">
        <v>1</v>
      </c>
      <c r="J50" s="68" t="s">
        <v>242</v>
      </c>
      <c r="K50" s="69" t="s">
        <v>242</v>
      </c>
      <c r="L50" s="69" t="s">
        <v>273</v>
      </c>
      <c r="M50" s="70" t="s">
        <v>153</v>
      </c>
      <c r="N50" s="197"/>
      <c r="O50" s="197"/>
      <c r="P50"/>
    </row>
    <row r="51" spans="1:16" ht="34.5" customHeight="1">
      <c r="A51" s="4">
        <v>29</v>
      </c>
      <c r="B51" s="2">
        <v>4267911</v>
      </c>
      <c r="C51" s="15" t="s">
        <v>27</v>
      </c>
      <c r="D51" s="52"/>
      <c r="E51" s="55">
        <v>2300</v>
      </c>
      <c r="F51" s="55"/>
      <c r="G51" s="55">
        <v>833</v>
      </c>
      <c r="H51" s="11">
        <f t="shared" si="2"/>
        <v>3133</v>
      </c>
      <c r="I51" s="67">
        <v>1</v>
      </c>
      <c r="J51" s="68" t="s">
        <v>242</v>
      </c>
      <c r="K51" s="69" t="s">
        <v>242</v>
      </c>
      <c r="L51" s="69" t="s">
        <v>273</v>
      </c>
      <c r="M51" s="70" t="s">
        <v>153</v>
      </c>
      <c r="N51" s="197"/>
      <c r="O51" s="197"/>
      <c r="P51"/>
    </row>
    <row r="52" spans="1:16" ht="34.5" customHeight="1">
      <c r="A52" s="4">
        <v>30</v>
      </c>
      <c r="B52" s="2">
        <v>4267912</v>
      </c>
      <c r="C52" s="15" t="s">
        <v>28</v>
      </c>
      <c r="D52" s="52"/>
      <c r="E52" s="55">
        <v>800</v>
      </c>
      <c r="F52" s="55"/>
      <c r="G52" s="55"/>
      <c r="H52" s="11">
        <f t="shared" si="2"/>
        <v>800</v>
      </c>
      <c r="I52" s="67">
        <v>1</v>
      </c>
      <c r="J52" s="68" t="s">
        <v>233</v>
      </c>
      <c r="K52" s="69" t="s">
        <v>233</v>
      </c>
      <c r="L52" s="69" t="s">
        <v>274</v>
      </c>
      <c r="M52" s="70" t="s">
        <v>204</v>
      </c>
      <c r="N52" s="197"/>
      <c r="O52" s="197"/>
      <c r="P52"/>
    </row>
    <row r="53" spans="1:16" ht="34.5" customHeight="1">
      <c r="A53" s="4">
        <v>31</v>
      </c>
      <c r="B53" s="2">
        <v>4267913</v>
      </c>
      <c r="C53" s="15" t="s">
        <v>104</v>
      </c>
      <c r="D53" s="52"/>
      <c r="E53" s="55">
        <v>500</v>
      </c>
      <c r="F53" s="55"/>
      <c r="G53" s="55">
        <v>333</v>
      </c>
      <c r="H53" s="11">
        <f t="shared" si="2"/>
        <v>833</v>
      </c>
      <c r="I53" s="67">
        <v>1</v>
      </c>
      <c r="J53" s="68" t="s">
        <v>242</v>
      </c>
      <c r="K53" s="69" t="s">
        <v>242</v>
      </c>
      <c r="L53" s="69" t="s">
        <v>273</v>
      </c>
      <c r="M53" s="70" t="s">
        <v>153</v>
      </c>
      <c r="N53" s="197"/>
      <c r="O53" s="197"/>
      <c r="P53"/>
    </row>
    <row r="54" spans="1:16" ht="34.5" customHeight="1">
      <c r="A54" s="4">
        <v>32</v>
      </c>
      <c r="B54" s="2">
        <v>4267914</v>
      </c>
      <c r="C54" s="15" t="s">
        <v>9</v>
      </c>
      <c r="D54" s="52"/>
      <c r="E54" s="55">
        <v>800</v>
      </c>
      <c r="F54" s="55"/>
      <c r="G54" s="55"/>
      <c r="H54" s="11">
        <f t="shared" si="2"/>
        <v>800</v>
      </c>
      <c r="I54" s="67">
        <v>1</v>
      </c>
      <c r="J54" s="68" t="s">
        <v>235</v>
      </c>
      <c r="K54" s="69" t="s">
        <v>235</v>
      </c>
      <c r="L54" s="69" t="s">
        <v>263</v>
      </c>
      <c r="M54" s="70" t="s">
        <v>153</v>
      </c>
      <c r="N54" s="197"/>
      <c r="O54" s="197"/>
      <c r="P54"/>
    </row>
    <row r="55" spans="1:16" ht="34.5" customHeight="1">
      <c r="A55" s="4">
        <v>33</v>
      </c>
      <c r="B55" s="2">
        <v>4267915</v>
      </c>
      <c r="C55" s="15" t="s">
        <v>105</v>
      </c>
      <c r="D55" s="52"/>
      <c r="E55" s="16">
        <v>950</v>
      </c>
      <c r="F55" s="16"/>
      <c r="G55" s="16">
        <v>417</v>
      </c>
      <c r="H55" s="11">
        <f t="shared" si="2"/>
        <v>1367</v>
      </c>
      <c r="I55" s="67">
        <v>1</v>
      </c>
      <c r="J55" s="68" t="s">
        <v>242</v>
      </c>
      <c r="K55" s="69" t="s">
        <v>242</v>
      </c>
      <c r="L55" s="69" t="s">
        <v>273</v>
      </c>
      <c r="M55" s="70" t="s">
        <v>153</v>
      </c>
      <c r="N55" s="197"/>
      <c r="O55" s="197"/>
      <c r="P55"/>
    </row>
    <row r="56" spans="1:16" ht="34.5" customHeight="1">
      <c r="A56" s="4">
        <v>34</v>
      </c>
      <c r="B56" s="2">
        <v>4267916</v>
      </c>
      <c r="C56" s="15" t="s">
        <v>29</v>
      </c>
      <c r="D56" s="52"/>
      <c r="E56" s="55">
        <v>5000</v>
      </c>
      <c r="F56" s="55"/>
      <c r="G56" s="55"/>
      <c r="H56" s="11">
        <f t="shared" si="2"/>
        <v>5000</v>
      </c>
      <c r="I56" s="67">
        <v>1</v>
      </c>
      <c r="J56" s="68" t="s">
        <v>238</v>
      </c>
      <c r="K56" s="69" t="s">
        <v>233</v>
      </c>
      <c r="L56" s="69" t="s">
        <v>260</v>
      </c>
      <c r="M56" s="70" t="s">
        <v>153</v>
      </c>
      <c r="N56" s="197"/>
      <c r="O56" s="197"/>
      <c r="P56"/>
    </row>
    <row r="57" spans="1:16" ht="34.5" customHeight="1">
      <c r="A57" s="4">
        <v>35</v>
      </c>
      <c r="B57" s="2">
        <v>4267917</v>
      </c>
      <c r="C57" s="15" t="s">
        <v>30</v>
      </c>
      <c r="D57" s="52"/>
      <c r="E57" s="55">
        <v>6500</v>
      </c>
      <c r="F57" s="55"/>
      <c r="G57" s="55">
        <v>3750</v>
      </c>
      <c r="H57" s="11">
        <f t="shared" si="2"/>
        <v>10250</v>
      </c>
      <c r="I57" s="67">
        <v>1</v>
      </c>
      <c r="J57" s="68" t="s">
        <v>233</v>
      </c>
      <c r="K57" s="69" t="s">
        <v>240</v>
      </c>
      <c r="L57" s="69" t="s">
        <v>270</v>
      </c>
      <c r="M57" s="70" t="s">
        <v>153</v>
      </c>
      <c r="N57" s="197"/>
      <c r="O57" s="197"/>
      <c r="P57"/>
    </row>
    <row r="58" spans="1:13" s="1" customFormat="1" ht="34.5" customHeight="1">
      <c r="A58" s="137"/>
      <c r="B58" s="139"/>
      <c r="C58" s="138" t="s">
        <v>107</v>
      </c>
      <c r="D58" s="143"/>
      <c r="E58" s="146">
        <f>E59</f>
        <v>800</v>
      </c>
      <c r="F58" s="146"/>
      <c r="G58" s="146">
        <v>0</v>
      </c>
      <c r="H58" s="146">
        <f>H59</f>
        <v>800</v>
      </c>
      <c r="I58" s="139"/>
      <c r="J58" s="137"/>
      <c r="K58" s="137"/>
      <c r="L58" s="137"/>
      <c r="M58" s="141"/>
    </row>
    <row r="59" spans="1:16" ht="34.5" customHeight="1">
      <c r="A59" s="4">
        <v>36</v>
      </c>
      <c r="B59" s="2">
        <v>426811</v>
      </c>
      <c r="C59" s="15" t="s">
        <v>49</v>
      </c>
      <c r="D59" s="52"/>
      <c r="E59" s="71">
        <v>800</v>
      </c>
      <c r="F59" s="71"/>
      <c r="G59" s="71"/>
      <c r="H59" s="11">
        <f>E59+G59</f>
        <v>800</v>
      </c>
      <c r="I59" s="67">
        <v>1</v>
      </c>
      <c r="J59" s="68" t="s">
        <v>239</v>
      </c>
      <c r="K59" s="68" t="s">
        <v>239</v>
      </c>
      <c r="L59" s="68" t="s">
        <v>269</v>
      </c>
      <c r="M59" s="70" t="s">
        <v>153</v>
      </c>
      <c r="N59" s="197"/>
      <c r="O59" s="197"/>
      <c r="P59"/>
    </row>
    <row r="60" spans="1:13" s="1" customFormat="1" ht="34.5" customHeight="1">
      <c r="A60" s="137"/>
      <c r="B60" s="137"/>
      <c r="C60" s="138" t="s">
        <v>110</v>
      </c>
      <c r="D60" s="143"/>
      <c r="E60" s="140">
        <f>E61+E62</f>
        <v>2100</v>
      </c>
      <c r="F60" s="140"/>
      <c r="G60" s="140">
        <f>G61+G62</f>
        <v>834</v>
      </c>
      <c r="H60" s="140">
        <f>H61+H62</f>
        <v>2934</v>
      </c>
      <c r="I60" s="139"/>
      <c r="J60" s="137"/>
      <c r="K60" s="137"/>
      <c r="L60" s="137"/>
      <c r="M60" s="141"/>
    </row>
    <row r="61" spans="1:16" ht="34.5" customHeight="1">
      <c r="A61" s="4">
        <v>37</v>
      </c>
      <c r="B61" s="2">
        <v>426821</v>
      </c>
      <c r="C61" s="15" t="s">
        <v>142</v>
      </c>
      <c r="D61" s="52"/>
      <c r="E61" s="16">
        <v>1000</v>
      </c>
      <c r="F61" s="16"/>
      <c r="G61" s="16">
        <v>417</v>
      </c>
      <c r="H61" s="11">
        <f>E61+G61</f>
        <v>1417</v>
      </c>
      <c r="I61" s="67">
        <v>1</v>
      </c>
      <c r="J61" s="68" t="s">
        <v>235</v>
      </c>
      <c r="K61" s="69" t="s">
        <v>235</v>
      </c>
      <c r="L61" s="69" t="s">
        <v>263</v>
      </c>
      <c r="M61" s="70" t="s">
        <v>153</v>
      </c>
      <c r="N61" s="197"/>
      <c r="O61" s="197"/>
      <c r="P61"/>
    </row>
    <row r="62" spans="1:16" ht="34.5" customHeight="1">
      <c r="A62" s="4">
        <v>38</v>
      </c>
      <c r="B62" s="2">
        <v>426822</v>
      </c>
      <c r="C62" s="15" t="s">
        <v>31</v>
      </c>
      <c r="D62" s="52"/>
      <c r="E62" s="55">
        <v>1100</v>
      </c>
      <c r="F62" s="55"/>
      <c r="G62" s="55">
        <v>417</v>
      </c>
      <c r="H62" s="11">
        <f>E62+G62</f>
        <v>1517</v>
      </c>
      <c r="I62" s="67">
        <v>1</v>
      </c>
      <c r="J62" s="68" t="s">
        <v>235</v>
      </c>
      <c r="K62" s="69" t="s">
        <v>235</v>
      </c>
      <c r="L62" s="69" t="s">
        <v>263</v>
      </c>
      <c r="M62" s="70" t="s">
        <v>153</v>
      </c>
      <c r="N62" s="197"/>
      <c r="O62" s="197"/>
      <c r="P62"/>
    </row>
    <row r="63" spans="1:13" s="1" customFormat="1" ht="34.5" customHeight="1">
      <c r="A63" s="137"/>
      <c r="B63" s="137"/>
      <c r="C63" s="138" t="s">
        <v>112</v>
      </c>
      <c r="D63" s="143"/>
      <c r="E63" s="140">
        <f>E64</f>
        <v>1000</v>
      </c>
      <c r="F63" s="140"/>
      <c r="G63" s="140">
        <f>G64</f>
        <v>417</v>
      </c>
      <c r="H63" s="140">
        <f>E63+G63</f>
        <v>1417</v>
      </c>
      <c r="I63" s="139"/>
      <c r="J63" s="137"/>
      <c r="K63" s="137"/>
      <c r="L63" s="137"/>
      <c r="M63" s="141"/>
    </row>
    <row r="64" spans="1:16" ht="34.5" customHeight="1">
      <c r="A64" s="4">
        <v>39</v>
      </c>
      <c r="B64" s="2">
        <v>426919</v>
      </c>
      <c r="C64" s="8" t="s">
        <v>33</v>
      </c>
      <c r="D64" s="3"/>
      <c r="E64" s="13">
        <v>1000</v>
      </c>
      <c r="F64" s="13"/>
      <c r="G64" s="13">
        <v>417</v>
      </c>
      <c r="H64" s="11">
        <f>E64+G64</f>
        <v>1417</v>
      </c>
      <c r="I64" s="6">
        <v>1</v>
      </c>
      <c r="J64" s="51" t="s">
        <v>237</v>
      </c>
      <c r="K64" s="2" t="s">
        <v>237</v>
      </c>
      <c r="L64" s="2" t="s">
        <v>265</v>
      </c>
      <c r="M64" s="47" t="s">
        <v>153</v>
      </c>
      <c r="N64" s="197"/>
      <c r="O64" s="197"/>
      <c r="P64"/>
    </row>
    <row r="65" spans="1:14" s="1" customFormat="1" ht="34.5" customHeight="1">
      <c r="A65" s="137"/>
      <c r="B65" s="139"/>
      <c r="C65" s="208" t="s">
        <v>176</v>
      </c>
      <c r="D65" s="143"/>
      <c r="E65" s="146">
        <f>E68+E72+E66+E75</f>
        <v>12967</v>
      </c>
      <c r="F65" s="146"/>
      <c r="G65" s="146">
        <f>G68+G75</f>
        <v>2657</v>
      </c>
      <c r="H65" s="146">
        <f>E65+G65</f>
        <v>15624</v>
      </c>
      <c r="I65" s="139"/>
      <c r="J65" s="137"/>
      <c r="K65" s="137"/>
      <c r="L65" s="137"/>
      <c r="M65" s="141"/>
      <c r="N65" s="22"/>
    </row>
    <row r="66" spans="1:14" s="1" customFormat="1" ht="34.5" customHeight="1">
      <c r="A66" s="137"/>
      <c r="B66" s="139"/>
      <c r="C66" s="138" t="s">
        <v>227</v>
      </c>
      <c r="D66" s="143"/>
      <c r="E66" s="146">
        <f>E67</f>
        <v>0</v>
      </c>
      <c r="F66" s="146"/>
      <c r="G66" s="146">
        <v>0</v>
      </c>
      <c r="H66" s="146">
        <v>0</v>
      </c>
      <c r="I66" s="139"/>
      <c r="J66" s="137"/>
      <c r="K66" s="137"/>
      <c r="L66" s="137"/>
      <c r="M66" s="141"/>
      <c r="N66" s="22"/>
    </row>
    <row r="67" spans="1:16" ht="34.5" customHeight="1">
      <c r="A67" s="4">
        <v>40</v>
      </c>
      <c r="B67" s="2">
        <v>512111</v>
      </c>
      <c r="C67" s="8" t="s">
        <v>226</v>
      </c>
      <c r="D67" s="7"/>
      <c r="E67" s="7">
        <v>0</v>
      </c>
      <c r="F67" s="7"/>
      <c r="G67" s="7"/>
      <c r="H67" s="11">
        <f>E67+G67</f>
        <v>0</v>
      </c>
      <c r="I67" s="6">
        <v>1</v>
      </c>
      <c r="J67" s="51" t="s">
        <v>232</v>
      </c>
      <c r="K67" s="2" t="s">
        <v>232</v>
      </c>
      <c r="L67" s="2" t="s">
        <v>259</v>
      </c>
      <c r="M67" s="47" t="s">
        <v>203</v>
      </c>
      <c r="N67" s="197"/>
      <c r="O67" s="197"/>
      <c r="P67"/>
    </row>
    <row r="68" spans="1:14" s="1" customFormat="1" ht="34.5" customHeight="1">
      <c r="A68" s="137"/>
      <c r="B68" s="139"/>
      <c r="C68" s="138" t="s">
        <v>115</v>
      </c>
      <c r="D68" s="143"/>
      <c r="E68" s="146">
        <f>E71+E69+E70</f>
        <v>8300</v>
      </c>
      <c r="F68" s="146"/>
      <c r="G68" s="146">
        <f>G71+G69</f>
        <v>2657</v>
      </c>
      <c r="H68" s="146">
        <f>H71+H69</f>
        <v>3457</v>
      </c>
      <c r="I68" s="139"/>
      <c r="J68" s="137"/>
      <c r="K68" s="137"/>
      <c r="L68" s="137"/>
      <c r="M68" s="141"/>
      <c r="N68" s="22"/>
    </row>
    <row r="69" spans="1:16" ht="34.5" customHeight="1">
      <c r="A69" s="4">
        <v>41</v>
      </c>
      <c r="B69" s="2">
        <v>512211</v>
      </c>
      <c r="C69" s="8" t="s">
        <v>10</v>
      </c>
      <c r="D69" s="7"/>
      <c r="E69" s="7"/>
      <c r="F69" s="7"/>
      <c r="G69" s="16">
        <v>2657</v>
      </c>
      <c r="H69" s="11">
        <f>E69+G69</f>
        <v>2657</v>
      </c>
      <c r="I69" s="6">
        <v>1</v>
      </c>
      <c r="J69" s="51" t="s">
        <v>232</v>
      </c>
      <c r="K69" s="2" t="s">
        <v>232</v>
      </c>
      <c r="L69" s="2" t="s">
        <v>259</v>
      </c>
      <c r="M69" s="47" t="s">
        <v>203</v>
      </c>
      <c r="N69" s="197"/>
      <c r="O69" s="197"/>
      <c r="P69"/>
    </row>
    <row r="70" spans="1:16" ht="34.5" customHeight="1">
      <c r="A70" s="4">
        <v>41</v>
      </c>
      <c r="B70" s="2">
        <v>512221</v>
      </c>
      <c r="C70" s="8" t="s">
        <v>11</v>
      </c>
      <c r="D70" s="7"/>
      <c r="E70" s="7">
        <v>7500</v>
      </c>
      <c r="F70" s="7"/>
      <c r="G70" s="16"/>
      <c r="H70" s="11">
        <f>E70+G70</f>
        <v>7500</v>
      </c>
      <c r="I70" s="6">
        <v>1</v>
      </c>
      <c r="J70" s="51" t="s">
        <v>232</v>
      </c>
      <c r="K70" s="2" t="s">
        <v>232</v>
      </c>
      <c r="L70" s="2" t="s">
        <v>259</v>
      </c>
      <c r="M70" s="47" t="s">
        <v>203</v>
      </c>
      <c r="N70" s="197"/>
      <c r="O70" s="197"/>
      <c r="P70"/>
    </row>
    <row r="71" spans="1:16" ht="34.5" customHeight="1">
      <c r="A71" s="4">
        <v>42</v>
      </c>
      <c r="B71" s="2">
        <v>512222</v>
      </c>
      <c r="C71" s="8" t="s">
        <v>12</v>
      </c>
      <c r="D71" s="7"/>
      <c r="E71" s="7">
        <v>800</v>
      </c>
      <c r="F71" s="7"/>
      <c r="G71" s="16"/>
      <c r="H71" s="11">
        <f>E71+G71</f>
        <v>800</v>
      </c>
      <c r="I71" s="6">
        <v>1</v>
      </c>
      <c r="J71" s="51" t="s">
        <v>232</v>
      </c>
      <c r="K71" s="2" t="s">
        <v>232</v>
      </c>
      <c r="L71" s="2" t="s">
        <v>259</v>
      </c>
      <c r="M71" s="47" t="s">
        <v>203</v>
      </c>
      <c r="N71" s="197"/>
      <c r="O71" s="197"/>
      <c r="P71"/>
    </row>
    <row r="72" spans="1:13" s="1" customFormat="1" ht="34.5" customHeight="1">
      <c r="A72" s="137"/>
      <c r="B72" s="152"/>
      <c r="C72" s="138" t="s">
        <v>119</v>
      </c>
      <c r="D72" s="143"/>
      <c r="E72" s="140">
        <f>E73+E74</f>
        <v>967</v>
      </c>
      <c r="F72" s="140"/>
      <c r="G72" s="140">
        <v>0</v>
      </c>
      <c r="H72" s="140">
        <f>H73+H74</f>
        <v>967</v>
      </c>
      <c r="I72" s="139"/>
      <c r="J72" s="137"/>
      <c r="K72" s="137"/>
      <c r="L72" s="137"/>
      <c r="M72" s="141"/>
    </row>
    <row r="73" spans="1:16" ht="34.5" customHeight="1">
      <c r="A73" s="4">
        <v>43</v>
      </c>
      <c r="B73" s="63">
        <v>512511</v>
      </c>
      <c r="C73" s="15" t="s">
        <v>14</v>
      </c>
      <c r="D73" s="16"/>
      <c r="E73" s="16">
        <v>167</v>
      </c>
      <c r="F73" s="16"/>
      <c r="G73" s="16"/>
      <c r="H73" s="11">
        <f>E73+G73</f>
        <v>167</v>
      </c>
      <c r="I73" s="67">
        <v>1</v>
      </c>
      <c r="J73" s="68" t="s">
        <v>232</v>
      </c>
      <c r="K73" s="69" t="s">
        <v>232</v>
      </c>
      <c r="L73" s="2" t="s">
        <v>259</v>
      </c>
      <c r="M73" s="47" t="s">
        <v>153</v>
      </c>
      <c r="N73" s="197"/>
      <c r="O73" s="197"/>
      <c r="P73"/>
    </row>
    <row r="74" spans="1:16" ht="34.5" customHeight="1">
      <c r="A74" s="4">
        <v>44</v>
      </c>
      <c r="B74" s="63">
        <v>512521</v>
      </c>
      <c r="C74" s="15" t="s">
        <v>120</v>
      </c>
      <c r="D74" s="16"/>
      <c r="E74" s="55">
        <v>800</v>
      </c>
      <c r="F74" s="55"/>
      <c r="G74" s="55"/>
      <c r="H74" s="11">
        <f>E74+G74</f>
        <v>800</v>
      </c>
      <c r="I74" s="67">
        <v>1</v>
      </c>
      <c r="J74" s="68" t="s">
        <v>232</v>
      </c>
      <c r="K74" s="69" t="s">
        <v>232</v>
      </c>
      <c r="L74" s="2" t="s">
        <v>259</v>
      </c>
      <c r="M74" s="47" t="s">
        <v>153</v>
      </c>
      <c r="N74" s="197"/>
      <c r="O74" s="197"/>
      <c r="P74"/>
    </row>
    <row r="75" spans="1:13" s="1" customFormat="1" ht="34.5" customHeight="1">
      <c r="A75" s="137"/>
      <c r="B75" s="152"/>
      <c r="C75" s="138" t="s">
        <v>43</v>
      </c>
      <c r="D75" s="143"/>
      <c r="E75" s="140">
        <f>E76+E77</f>
        <v>3700</v>
      </c>
      <c r="F75" s="140"/>
      <c r="G75" s="140">
        <f>G76</f>
        <v>0</v>
      </c>
      <c r="H75" s="140">
        <f>H76+H77</f>
        <v>3700</v>
      </c>
      <c r="I75" s="139"/>
      <c r="J75" s="137"/>
      <c r="K75" s="137"/>
      <c r="L75" s="137"/>
      <c r="M75" s="141"/>
    </row>
    <row r="76" spans="1:16" ht="34.5" customHeight="1">
      <c r="A76" s="4">
        <v>45</v>
      </c>
      <c r="B76" s="64">
        <v>515111</v>
      </c>
      <c r="C76" s="8" t="s">
        <v>42</v>
      </c>
      <c r="D76" s="16"/>
      <c r="E76" s="16">
        <v>3700</v>
      </c>
      <c r="F76" s="16"/>
      <c r="G76" s="16"/>
      <c r="H76" s="11">
        <f>E76+G76</f>
        <v>3700</v>
      </c>
      <c r="I76" s="67">
        <v>1</v>
      </c>
      <c r="J76" s="68" t="s">
        <v>232</v>
      </c>
      <c r="K76" s="69" t="s">
        <v>232</v>
      </c>
      <c r="L76" s="2" t="s">
        <v>259</v>
      </c>
      <c r="M76" s="47" t="s">
        <v>153</v>
      </c>
      <c r="N76" s="197"/>
      <c r="O76" s="197"/>
      <c r="P76"/>
    </row>
    <row r="77" spans="3:16" ht="6.75" customHeight="1">
      <c r="C77" s="72"/>
      <c r="D77" s="72"/>
      <c r="E77" s="73"/>
      <c r="F77" s="73"/>
      <c r="G77" s="73"/>
      <c r="H77" s="73"/>
      <c r="I77" s="74"/>
      <c r="J77" s="73"/>
      <c r="K77" s="74"/>
      <c r="M77" s="42"/>
      <c r="N77" s="42"/>
      <c r="O77" s="42"/>
      <c r="P77" s="48"/>
    </row>
    <row r="78" spans="1:16" ht="13.5">
      <c r="A78" s="30" t="s">
        <v>154</v>
      </c>
      <c r="C78" s="72"/>
      <c r="D78" s="72"/>
      <c r="E78" s="73"/>
      <c r="F78" s="73"/>
      <c r="G78" s="73"/>
      <c r="H78" s="73"/>
      <c r="I78" s="74"/>
      <c r="J78" s="73"/>
      <c r="K78" s="74"/>
      <c r="M78" s="42"/>
      <c r="N78" s="42"/>
      <c r="O78" s="42"/>
      <c r="P78" s="48"/>
    </row>
    <row r="79" spans="3:16" ht="13.5">
      <c r="C79" s="75" t="s">
        <v>218</v>
      </c>
      <c r="D79" s="72"/>
      <c r="E79" s="73"/>
      <c r="F79" s="73"/>
      <c r="G79" s="73"/>
      <c r="H79" s="73"/>
      <c r="I79" s="74"/>
      <c r="J79" s="73"/>
      <c r="K79" s="74"/>
      <c r="M79" s="42"/>
      <c r="N79" s="42"/>
      <c r="O79" s="42"/>
      <c r="P79" s="48"/>
    </row>
    <row r="80" spans="3:16" ht="13.5">
      <c r="C80" s="75" t="s">
        <v>253</v>
      </c>
      <c r="D80" s="72"/>
      <c r="E80" s="73"/>
      <c r="F80" s="73"/>
      <c r="G80" s="73"/>
      <c r="H80" s="73"/>
      <c r="I80" s="74"/>
      <c r="J80" s="73"/>
      <c r="K80" s="74"/>
      <c r="M80" s="42"/>
      <c r="N80" s="42"/>
      <c r="O80" s="42"/>
      <c r="P80" s="48"/>
    </row>
    <row r="81" spans="3:16" ht="13.5">
      <c r="C81" s="75" t="s">
        <v>252</v>
      </c>
      <c r="D81" s="72"/>
      <c r="E81" s="73"/>
      <c r="F81" s="73"/>
      <c r="G81" s="73"/>
      <c r="H81" s="73"/>
      <c r="I81" s="74"/>
      <c r="J81" s="73"/>
      <c r="K81" s="74"/>
      <c r="M81" s="42"/>
      <c r="N81" s="42"/>
      <c r="O81" s="42"/>
      <c r="P81" s="48"/>
    </row>
    <row r="82" spans="1:16" ht="13.5">
      <c r="A82" s="30" t="s">
        <v>155</v>
      </c>
      <c r="C82" s="72"/>
      <c r="D82" s="72"/>
      <c r="E82" s="73"/>
      <c r="F82" s="73"/>
      <c r="G82" s="73"/>
      <c r="H82" s="73"/>
      <c r="I82" s="74"/>
      <c r="J82" s="73"/>
      <c r="K82" s="74"/>
      <c r="M82" s="42"/>
      <c r="N82" s="42"/>
      <c r="O82" s="42"/>
      <c r="P82" s="48"/>
    </row>
    <row r="83" spans="3:16" ht="13.5">
      <c r="C83" s="75" t="s">
        <v>156</v>
      </c>
      <c r="D83" s="76" t="s">
        <v>157</v>
      </c>
      <c r="E83" s="73"/>
      <c r="F83" s="73"/>
      <c r="G83" s="73"/>
      <c r="H83" s="73"/>
      <c r="I83" s="74"/>
      <c r="J83" s="73"/>
      <c r="K83" s="74"/>
      <c r="M83" s="42"/>
      <c r="N83" s="42"/>
      <c r="O83" s="42"/>
      <c r="P83" s="48"/>
    </row>
    <row r="84" spans="3:16" ht="13.5">
      <c r="C84" s="75" t="s">
        <v>158</v>
      </c>
      <c r="D84" s="72"/>
      <c r="E84" s="73"/>
      <c r="F84" s="73"/>
      <c r="G84" s="73"/>
      <c r="H84" s="73"/>
      <c r="I84" s="74"/>
      <c r="J84" s="73"/>
      <c r="K84" s="74"/>
      <c r="M84" s="42"/>
      <c r="N84" s="42"/>
      <c r="O84" s="42"/>
      <c r="P84" s="48"/>
    </row>
    <row r="85" spans="3:16" ht="13.5">
      <c r="C85" s="75" t="s">
        <v>254</v>
      </c>
      <c r="D85" s="72"/>
      <c r="E85" s="73"/>
      <c r="F85" s="73"/>
      <c r="G85" s="73"/>
      <c r="H85" s="73"/>
      <c r="I85" s="74"/>
      <c r="J85" s="73"/>
      <c r="K85" s="74"/>
      <c r="M85" s="42"/>
      <c r="N85" s="42"/>
      <c r="O85" s="42"/>
      <c r="P85" s="48"/>
    </row>
    <row r="86" spans="3:16" ht="13.5">
      <c r="C86" s="75" t="s">
        <v>255</v>
      </c>
      <c r="D86" s="72"/>
      <c r="E86" s="73"/>
      <c r="F86" s="73"/>
      <c r="G86" s="73"/>
      <c r="H86" s="73"/>
      <c r="I86" s="74"/>
      <c r="J86" s="73"/>
      <c r="K86" s="74"/>
      <c r="M86" s="42"/>
      <c r="N86" s="42"/>
      <c r="O86" s="42"/>
      <c r="P86" s="48"/>
    </row>
    <row r="87" spans="3:16" ht="13.5">
      <c r="C87" s="75" t="s">
        <v>256</v>
      </c>
      <c r="D87" s="72"/>
      <c r="E87" s="73"/>
      <c r="F87" s="73"/>
      <c r="G87" s="73"/>
      <c r="H87" s="73"/>
      <c r="I87" s="74"/>
      <c r="J87" s="73"/>
      <c r="K87" s="74"/>
      <c r="M87" s="42"/>
      <c r="N87" s="42"/>
      <c r="O87" s="42"/>
      <c r="P87" s="48"/>
    </row>
    <row r="88" spans="3:16" ht="13.5">
      <c r="C88" s="75" t="s">
        <v>257</v>
      </c>
      <c r="D88" s="72"/>
      <c r="E88" s="73"/>
      <c r="F88" s="73"/>
      <c r="G88" s="73"/>
      <c r="H88" s="73"/>
      <c r="I88" s="74"/>
      <c r="J88" s="73"/>
      <c r="K88" s="74"/>
      <c r="M88" s="42"/>
      <c r="N88" s="42"/>
      <c r="O88" s="42"/>
      <c r="P88" s="48"/>
    </row>
    <row r="89" spans="3:16" ht="13.5">
      <c r="C89" s="75" t="s">
        <v>258</v>
      </c>
      <c r="D89" s="72"/>
      <c r="E89" s="73"/>
      <c r="F89" s="73"/>
      <c r="G89" s="73"/>
      <c r="H89" s="73"/>
      <c r="I89" s="74"/>
      <c r="J89" s="73"/>
      <c r="K89" s="74"/>
      <c r="M89" s="42"/>
      <c r="N89" s="42"/>
      <c r="O89" s="42"/>
      <c r="P89" s="48"/>
    </row>
    <row r="90" spans="13:16" ht="13.5">
      <c r="M90" s="42"/>
      <c r="N90" s="42"/>
      <c r="O90" s="42"/>
      <c r="P90" s="48"/>
    </row>
    <row r="91" spans="1:16" ht="13.5">
      <c r="A91" s="32"/>
      <c r="B91" s="32"/>
      <c r="M91" s="42"/>
      <c r="N91" s="42"/>
      <c r="O91" s="42"/>
      <c r="P91" s="48"/>
    </row>
    <row r="92" spans="1:16" ht="13.5">
      <c r="A92" s="32"/>
      <c r="B92" s="32"/>
      <c r="M92" s="42"/>
      <c r="N92" s="42"/>
      <c r="O92" s="42"/>
      <c r="P92" s="48"/>
    </row>
    <row r="93" spans="1:16" ht="15">
      <c r="A93" s="32"/>
      <c r="B93" s="27"/>
      <c r="M93" s="42"/>
      <c r="N93" s="42"/>
      <c r="O93" s="42"/>
      <c r="P93" s="48"/>
    </row>
    <row r="94" spans="1:16" ht="13.5">
      <c r="A94" s="31"/>
      <c r="B94" s="31"/>
      <c r="M94" s="42"/>
      <c r="N94" s="42"/>
      <c r="O94" s="42"/>
      <c r="P94" s="48"/>
    </row>
    <row r="95" spans="13:16" ht="13.5">
      <c r="M95" s="42"/>
      <c r="N95" s="42"/>
      <c r="O95" s="42"/>
      <c r="P95" s="48"/>
    </row>
    <row r="96" spans="13:16" ht="13.5">
      <c r="M96" s="42"/>
      <c r="N96" s="42"/>
      <c r="O96" s="42"/>
      <c r="P96" s="48"/>
    </row>
    <row r="97" spans="13:16" ht="13.5">
      <c r="M97" s="42"/>
      <c r="N97" s="42"/>
      <c r="O97" s="42"/>
      <c r="P97" s="48"/>
    </row>
    <row r="98" spans="13:16" ht="13.5">
      <c r="M98" s="42"/>
      <c r="N98" s="42"/>
      <c r="O98" s="42"/>
      <c r="P98" s="48"/>
    </row>
    <row r="99" spans="13:16" ht="13.5">
      <c r="M99" s="42"/>
      <c r="N99" s="42"/>
      <c r="O99" s="42"/>
      <c r="P99" s="48"/>
    </row>
    <row r="100" spans="13:16" ht="13.5">
      <c r="M100" s="42"/>
      <c r="N100" s="42"/>
      <c r="O100" s="42"/>
      <c r="P100" s="48"/>
    </row>
    <row r="101" spans="13:16" ht="13.5">
      <c r="M101" s="42"/>
      <c r="N101" s="42"/>
      <c r="O101" s="42"/>
      <c r="P101" s="48"/>
    </row>
    <row r="102" spans="13:16" ht="13.5">
      <c r="M102" s="42"/>
      <c r="N102" s="42"/>
      <c r="O102" s="42"/>
      <c r="P102" s="48"/>
    </row>
    <row r="103" spans="13:16" ht="13.5">
      <c r="M103" s="42"/>
      <c r="N103" s="42"/>
      <c r="O103" s="42"/>
      <c r="P103" s="48"/>
    </row>
    <row r="104" spans="13:16" ht="13.5">
      <c r="M104" s="42"/>
      <c r="N104" s="42"/>
      <c r="O104" s="42"/>
      <c r="P104" s="48"/>
    </row>
    <row r="105" spans="13:16" ht="13.5">
      <c r="M105" s="42"/>
      <c r="N105" s="42"/>
      <c r="O105" s="42"/>
      <c r="P105" s="48"/>
    </row>
    <row r="106" spans="13:16" ht="13.5">
      <c r="M106" s="42"/>
      <c r="N106" s="42"/>
      <c r="O106" s="42"/>
      <c r="P106" s="48"/>
    </row>
    <row r="107" spans="13:16" ht="13.5">
      <c r="M107" s="42"/>
      <c r="N107" s="42"/>
      <c r="O107" s="42"/>
      <c r="P107" s="48"/>
    </row>
    <row r="108" spans="13:16" ht="13.5">
      <c r="M108" s="42"/>
      <c r="N108" s="42"/>
      <c r="O108" s="42"/>
      <c r="P108" s="48"/>
    </row>
    <row r="109" spans="13:16" ht="13.5">
      <c r="M109" s="42"/>
      <c r="N109" s="42"/>
      <c r="O109" s="42"/>
      <c r="P109" s="48"/>
    </row>
    <row r="110" spans="13:16" ht="13.5">
      <c r="M110" s="42"/>
      <c r="N110" s="42"/>
      <c r="O110" s="42"/>
      <c r="P110" s="48"/>
    </row>
    <row r="111" spans="13:16" ht="13.5">
      <c r="M111" s="42"/>
      <c r="N111" s="42"/>
      <c r="O111" s="42"/>
      <c r="P111" s="48"/>
    </row>
    <row r="112" spans="13:16" ht="13.5">
      <c r="M112" s="42"/>
      <c r="N112" s="42"/>
      <c r="O112" s="42"/>
      <c r="P112" s="48"/>
    </row>
    <row r="113" spans="13:16" ht="13.5">
      <c r="M113" s="42"/>
      <c r="N113" s="42"/>
      <c r="O113" s="42"/>
      <c r="P113" s="48"/>
    </row>
    <row r="114" spans="13:16" ht="13.5">
      <c r="M114" s="42"/>
      <c r="N114" s="42"/>
      <c r="O114" s="42"/>
      <c r="P114" s="48"/>
    </row>
    <row r="115" spans="13:16" ht="13.5">
      <c r="M115" s="42"/>
      <c r="N115" s="42"/>
      <c r="O115" s="42"/>
      <c r="P115" s="48"/>
    </row>
    <row r="116" spans="13:16" ht="13.5">
      <c r="M116" s="42"/>
      <c r="N116" s="42"/>
      <c r="O116" s="42"/>
      <c r="P116" s="48"/>
    </row>
    <row r="117" spans="13:16" ht="13.5">
      <c r="M117" s="42"/>
      <c r="N117" s="42"/>
      <c r="O117" s="42"/>
      <c r="P117" s="48"/>
    </row>
    <row r="118" spans="13:16" ht="13.5">
      <c r="M118" s="42"/>
      <c r="N118" s="42"/>
      <c r="O118" s="42"/>
      <c r="P118" s="48"/>
    </row>
    <row r="119" spans="13:16" ht="13.5">
      <c r="M119" s="42"/>
      <c r="N119" s="42"/>
      <c r="O119" s="42"/>
      <c r="P119" s="48"/>
    </row>
    <row r="120" spans="13:16" ht="13.5">
      <c r="M120" s="42"/>
      <c r="N120" s="42"/>
      <c r="O120" s="42"/>
      <c r="P120" s="48"/>
    </row>
    <row r="121" spans="13:16" ht="13.5">
      <c r="M121" s="42"/>
      <c r="N121" s="42"/>
      <c r="O121" s="42"/>
      <c r="P121" s="48"/>
    </row>
    <row r="122" spans="13:16" ht="13.5">
      <c r="M122" s="42"/>
      <c r="N122" s="42"/>
      <c r="O122" s="42"/>
      <c r="P122" s="48"/>
    </row>
    <row r="123" spans="13:16" ht="13.5">
      <c r="M123" s="42"/>
      <c r="N123" s="42"/>
      <c r="O123" s="42"/>
      <c r="P123" s="48"/>
    </row>
    <row r="124" spans="13:16" ht="13.5">
      <c r="M124" s="42"/>
      <c r="N124" s="42"/>
      <c r="O124" s="42"/>
      <c r="P124" s="48"/>
    </row>
    <row r="125" spans="13:16" ht="13.5">
      <c r="M125" s="42"/>
      <c r="N125" s="42"/>
      <c r="O125" s="42"/>
      <c r="P125" s="48"/>
    </row>
    <row r="126" spans="13:16" ht="13.5">
      <c r="M126" s="42"/>
      <c r="N126" s="42"/>
      <c r="O126" s="42"/>
      <c r="P126" s="48"/>
    </row>
  </sheetData>
  <sheetProtection/>
  <mergeCells count="3">
    <mergeCell ref="A1:O1"/>
    <mergeCell ref="A2:O2"/>
    <mergeCell ref="A3:O3"/>
  </mergeCells>
  <printOptions/>
  <pageMargins left="0.34" right="0.36" top="0.39" bottom="0.4" header="0.31496062992125984" footer="0.31496062992125984"/>
  <pageSetup fitToHeight="0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1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8.57421875" style="50" customWidth="1"/>
    <col min="2" max="2" width="13.57421875" style="197" customWidth="1"/>
    <col min="3" max="3" width="50.00390625" style="197" customWidth="1"/>
    <col min="4" max="4" width="7.421875" style="197" customWidth="1"/>
    <col min="5" max="5" width="16.421875" style="197" hidden="1" customWidth="1"/>
    <col min="6" max="6" width="0.42578125" style="197" customWidth="1"/>
    <col min="7" max="7" width="13.421875" style="42" customWidth="1"/>
    <col min="8" max="8" width="18.421875" style="42" hidden="1" customWidth="1"/>
    <col min="9" max="9" width="11.140625" style="42" customWidth="1"/>
    <col min="10" max="10" width="13.421875" style="42" customWidth="1"/>
    <col min="11" max="11" width="15.421875" style="197" customWidth="1"/>
    <col min="12" max="12" width="14.421875" style="197" customWidth="1"/>
    <col min="13" max="13" width="13.421875" style="197" customWidth="1"/>
    <col min="14" max="14" width="17.421875" style="21" customWidth="1"/>
    <col min="15" max="15" width="17.421875" style="199" customWidth="1"/>
    <col min="16" max="16" width="16.57421875" style="21" customWidth="1"/>
    <col min="17" max="17" width="17.421875" style="81" customWidth="1"/>
    <col min="18" max="18" width="17.00390625" style="199" customWidth="1"/>
    <col min="19" max="19" width="8.7109375" style="197" customWidth="1"/>
    <col min="20" max="20" width="15.57421875" style="200" bestFit="1" customWidth="1"/>
    <col min="21" max="16384" width="8.7109375" style="197" customWidth="1"/>
  </cols>
  <sheetData>
    <row r="1" spans="1:17" ht="54.75" customHeight="1">
      <c r="A1" s="231" t="s">
        <v>299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2" spans="1:17" ht="21.75" customHeight="1">
      <c r="A2" s="234" t="s">
        <v>151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ht="18">
      <c r="A3" s="240" t="s">
        <v>214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20" ht="97.5" customHeight="1">
      <c r="A4" s="19" t="s">
        <v>124</v>
      </c>
      <c r="B4" s="19" t="s">
        <v>137</v>
      </c>
      <c r="C4" s="19" t="s">
        <v>136</v>
      </c>
      <c r="D4" s="20" t="s">
        <v>125</v>
      </c>
      <c r="E4" s="19" t="s">
        <v>149</v>
      </c>
      <c r="F4" s="19" t="s">
        <v>207</v>
      </c>
      <c r="G4" s="19" t="s">
        <v>149</v>
      </c>
      <c r="H4" s="19" t="s">
        <v>207</v>
      </c>
      <c r="I4" s="19" t="s">
        <v>207</v>
      </c>
      <c r="J4" s="19" t="s">
        <v>298</v>
      </c>
      <c r="K4" s="19" t="s">
        <v>150</v>
      </c>
      <c r="L4" s="19" t="s">
        <v>143</v>
      </c>
      <c r="M4" s="19" t="s">
        <v>143</v>
      </c>
      <c r="N4" s="19" t="s">
        <v>138</v>
      </c>
      <c r="P4" s="197"/>
      <c r="Q4" s="201"/>
      <c r="T4" s="197"/>
    </row>
    <row r="5" spans="1:18" s="1" customFormat="1" ht="34.5" customHeight="1">
      <c r="A5" s="172"/>
      <c r="B5" s="173"/>
      <c r="C5" s="174" t="s">
        <v>130</v>
      </c>
      <c r="D5" s="172"/>
      <c r="E5" s="166">
        <f>E6+E7</f>
        <v>111834</v>
      </c>
      <c r="F5" s="166" t="e">
        <f>F6+F7</f>
        <v>#REF!</v>
      </c>
      <c r="G5" s="175">
        <f>G6+G7</f>
        <v>141972</v>
      </c>
      <c r="H5" s="175" t="e">
        <f>H6+H7</f>
        <v>#REF!</v>
      </c>
      <c r="I5" s="175">
        <f>I6+I7</f>
        <v>1874</v>
      </c>
      <c r="J5" s="175">
        <f>G5+I5</f>
        <v>143846</v>
      </c>
      <c r="K5" s="172"/>
      <c r="L5" s="172"/>
      <c r="M5" s="172"/>
      <c r="N5" s="175">
        <f>J5</f>
        <v>143846</v>
      </c>
      <c r="O5" s="113"/>
      <c r="Q5" s="60"/>
      <c r="R5" s="113"/>
    </row>
    <row r="6" spans="1:18" s="1" customFormat="1" ht="34.5" customHeight="1">
      <c r="A6" s="172"/>
      <c r="B6" s="173"/>
      <c r="C6" s="173" t="s">
        <v>148</v>
      </c>
      <c r="D6" s="172"/>
      <c r="E6" s="175">
        <v>78115</v>
      </c>
      <c r="F6" s="175">
        <f>F53+F82</f>
        <v>0</v>
      </c>
      <c r="G6" s="175">
        <f>G53+G82+G96</f>
        <v>82865</v>
      </c>
      <c r="H6" s="175" t="e">
        <f>H53+H83</f>
        <v>#REF!</v>
      </c>
      <c r="I6" s="175">
        <f>I53+I82</f>
        <v>885</v>
      </c>
      <c r="J6" s="175">
        <f>G6+I6</f>
        <v>83750</v>
      </c>
      <c r="K6" s="172"/>
      <c r="L6" s="172"/>
      <c r="M6" s="172"/>
      <c r="N6" s="175">
        <f>J6</f>
        <v>83750</v>
      </c>
      <c r="O6" s="113"/>
      <c r="Q6" s="60"/>
      <c r="R6" s="113"/>
    </row>
    <row r="7" spans="1:18" s="1" customFormat="1" ht="34.5" customHeight="1">
      <c r="A7" s="172"/>
      <c r="B7" s="173"/>
      <c r="C7" s="173" t="s">
        <v>131</v>
      </c>
      <c r="D7" s="172"/>
      <c r="E7" s="175">
        <v>33719</v>
      </c>
      <c r="F7" s="175" t="e">
        <f>F8+F11+F13+F17+F22+F30+F34+F44+F51</f>
        <v>#REF!</v>
      </c>
      <c r="G7" s="175">
        <f>G8+G11+G13+G17+G22+G30+G34+G44+G51</f>
        <v>59107</v>
      </c>
      <c r="H7" s="175">
        <f>H34</f>
        <v>334</v>
      </c>
      <c r="I7" s="175">
        <f>I8+I34+I11+I22+I17</f>
        <v>989</v>
      </c>
      <c r="J7" s="175">
        <f>G7+I7</f>
        <v>60096</v>
      </c>
      <c r="K7" s="172"/>
      <c r="L7" s="172"/>
      <c r="M7" s="172"/>
      <c r="N7" s="175">
        <f>J7</f>
        <v>60096</v>
      </c>
      <c r="O7" s="113"/>
      <c r="Q7" s="60"/>
      <c r="R7" s="113"/>
    </row>
    <row r="8" spans="1:25" s="1" customFormat="1" ht="34.5" customHeight="1">
      <c r="A8" s="139"/>
      <c r="B8" s="143"/>
      <c r="C8" s="138" t="s">
        <v>59</v>
      </c>
      <c r="D8" s="137"/>
      <c r="E8" s="143">
        <f>E9+E10</f>
        <v>790</v>
      </c>
      <c r="F8" s="143">
        <f>F9+F10</f>
        <v>0</v>
      </c>
      <c r="G8" s="140">
        <f>G9+G10</f>
        <v>1090</v>
      </c>
      <c r="H8" s="140"/>
      <c r="I8" s="140">
        <f>I10</f>
        <v>0</v>
      </c>
      <c r="J8" s="140">
        <f>G8+I8</f>
        <v>1090</v>
      </c>
      <c r="K8" s="137"/>
      <c r="L8" s="143"/>
      <c r="M8" s="137"/>
      <c r="N8" s="140">
        <f>J8</f>
        <v>1090</v>
      </c>
      <c r="O8" s="114"/>
      <c r="P8" s="33"/>
      <c r="Q8" s="61"/>
      <c r="R8" s="114"/>
      <c r="S8" s="33"/>
      <c r="T8" s="33"/>
      <c r="U8" s="33"/>
      <c r="V8" s="33"/>
      <c r="W8" s="33"/>
      <c r="X8" s="33"/>
      <c r="Y8" s="33"/>
    </row>
    <row r="9" spans="1:25" ht="34.5" customHeight="1">
      <c r="A9" s="4">
        <v>1</v>
      </c>
      <c r="B9" s="2">
        <v>421321</v>
      </c>
      <c r="C9" s="8" t="s">
        <v>36</v>
      </c>
      <c r="D9" s="2"/>
      <c r="E9" s="7">
        <v>300</v>
      </c>
      <c r="F9" s="7"/>
      <c r="G9" s="112">
        <f>E9+F9</f>
        <v>300</v>
      </c>
      <c r="H9" s="9"/>
      <c r="I9" s="9"/>
      <c r="J9" s="112">
        <f>G9+H9</f>
        <v>300</v>
      </c>
      <c r="K9" s="2" t="s">
        <v>243</v>
      </c>
      <c r="L9" s="51" t="s">
        <v>232</v>
      </c>
      <c r="M9" s="2" t="s">
        <v>234</v>
      </c>
      <c r="N9" s="9">
        <f aca="true" t="shared" si="0" ref="N9:N74">J9</f>
        <v>300</v>
      </c>
      <c r="O9" s="111"/>
      <c r="P9" s="34"/>
      <c r="Q9" s="62"/>
      <c r="R9" s="111"/>
      <c r="S9" s="34"/>
      <c r="T9" s="34"/>
      <c r="U9" s="34"/>
      <c r="V9" s="34"/>
      <c r="W9" s="34"/>
      <c r="X9" s="34"/>
      <c r="Y9" s="34"/>
    </row>
    <row r="10" spans="1:25" ht="34.5" customHeight="1">
      <c r="A10" s="4">
        <v>2</v>
      </c>
      <c r="B10" s="2">
        <v>421324</v>
      </c>
      <c r="C10" s="8" t="s">
        <v>219</v>
      </c>
      <c r="D10" s="8"/>
      <c r="E10" s="7">
        <v>490</v>
      </c>
      <c r="F10" s="7"/>
      <c r="G10" s="112">
        <v>790</v>
      </c>
      <c r="H10" s="9"/>
      <c r="I10" s="9"/>
      <c r="J10" s="112">
        <f>G10+I10</f>
        <v>790</v>
      </c>
      <c r="K10" s="2" t="s">
        <v>243</v>
      </c>
      <c r="L10" s="2" t="s">
        <v>232</v>
      </c>
      <c r="M10" s="2" t="s">
        <v>234</v>
      </c>
      <c r="N10" s="9">
        <f t="shared" si="0"/>
        <v>790</v>
      </c>
      <c r="O10" s="111"/>
      <c r="P10" s="34"/>
      <c r="Q10" s="62"/>
      <c r="R10" s="111"/>
      <c r="S10" s="34"/>
      <c r="T10" s="34"/>
      <c r="U10" s="34"/>
      <c r="V10" s="34"/>
      <c r="W10" s="34"/>
      <c r="X10" s="34"/>
      <c r="Y10" s="34"/>
    </row>
    <row r="11" spans="1:25" s="1" customFormat="1" ht="34.5" customHeight="1">
      <c r="A11" s="137"/>
      <c r="B11" s="137"/>
      <c r="C11" s="138" t="s">
        <v>60</v>
      </c>
      <c r="D11" s="137"/>
      <c r="E11" s="143">
        <f>E12</f>
        <v>167</v>
      </c>
      <c r="F11" s="143">
        <f>F12</f>
        <v>0</v>
      </c>
      <c r="G11" s="140">
        <f>G12</f>
        <v>667</v>
      </c>
      <c r="H11" s="140"/>
      <c r="I11" s="140">
        <f>I12</f>
        <v>0</v>
      </c>
      <c r="J11" s="140">
        <f>J12</f>
        <v>667</v>
      </c>
      <c r="K11" s="137"/>
      <c r="L11" s="137"/>
      <c r="M11" s="137"/>
      <c r="N11" s="140">
        <f t="shared" si="0"/>
        <v>667</v>
      </c>
      <c r="O11" s="114"/>
      <c r="P11" s="33"/>
      <c r="Q11" s="61"/>
      <c r="R11" s="114"/>
      <c r="S11" s="33"/>
      <c r="T11" s="33"/>
      <c r="U11" s="33"/>
      <c r="V11" s="33"/>
      <c r="W11" s="33"/>
      <c r="X11" s="33"/>
      <c r="Y11" s="33"/>
    </row>
    <row r="12" spans="1:25" ht="34.5" customHeight="1">
      <c r="A12" s="4">
        <v>3</v>
      </c>
      <c r="B12" s="2">
        <v>4214191</v>
      </c>
      <c r="C12" s="8" t="s">
        <v>38</v>
      </c>
      <c r="D12" s="2"/>
      <c r="E12" s="7">
        <v>167</v>
      </c>
      <c r="F12" s="7"/>
      <c r="G12" s="112">
        <v>667</v>
      </c>
      <c r="H12" s="9"/>
      <c r="I12" s="191"/>
      <c r="J12" s="112">
        <f>G12+I12</f>
        <v>667</v>
      </c>
      <c r="K12" s="2" t="s">
        <v>243</v>
      </c>
      <c r="L12" s="2" t="s">
        <v>232</v>
      </c>
      <c r="M12" s="2" t="s">
        <v>234</v>
      </c>
      <c r="N12" s="9">
        <f t="shared" si="0"/>
        <v>667</v>
      </c>
      <c r="O12" s="111"/>
      <c r="P12" s="34"/>
      <c r="Q12" s="62"/>
      <c r="R12" s="111"/>
      <c r="S12" s="34"/>
      <c r="T12" s="34"/>
      <c r="U12" s="34"/>
      <c r="V12" s="34"/>
      <c r="W12" s="34"/>
      <c r="X12" s="34"/>
      <c r="Y12" s="34"/>
    </row>
    <row r="13" spans="1:25" s="1" customFormat="1" ht="34.5" customHeight="1">
      <c r="A13" s="137"/>
      <c r="B13" s="137"/>
      <c r="C13" s="138" t="s">
        <v>63</v>
      </c>
      <c r="D13" s="137"/>
      <c r="E13" s="143">
        <f>E16+E14</f>
        <v>233</v>
      </c>
      <c r="F13" s="143">
        <f>F16+F14</f>
        <v>0</v>
      </c>
      <c r="G13" s="140">
        <f>G14+G16+G15</f>
        <v>833</v>
      </c>
      <c r="H13" s="140"/>
      <c r="I13" s="140"/>
      <c r="J13" s="140">
        <f>J14+J16+J15</f>
        <v>833</v>
      </c>
      <c r="K13" s="137"/>
      <c r="L13" s="137"/>
      <c r="M13" s="137"/>
      <c r="N13" s="140">
        <f t="shared" si="0"/>
        <v>833</v>
      </c>
      <c r="O13" s="114"/>
      <c r="P13" s="33"/>
      <c r="Q13" s="61"/>
      <c r="R13" s="114"/>
      <c r="S13" s="33"/>
      <c r="T13" s="33"/>
      <c r="U13" s="33"/>
      <c r="V13" s="33"/>
      <c r="W13" s="33"/>
      <c r="X13" s="33"/>
      <c r="Y13" s="33"/>
    </row>
    <row r="14" spans="1:25" ht="34.5" customHeight="1">
      <c r="A14" s="4">
        <v>4</v>
      </c>
      <c r="B14" s="2">
        <v>421612</v>
      </c>
      <c r="C14" s="8" t="s">
        <v>65</v>
      </c>
      <c r="D14" s="2"/>
      <c r="E14" s="7">
        <v>125</v>
      </c>
      <c r="F14" s="7"/>
      <c r="G14" s="112">
        <f>E14+F14</f>
        <v>125</v>
      </c>
      <c r="H14" s="9"/>
      <c r="I14" s="9"/>
      <c r="J14" s="112">
        <f>G14+I14</f>
        <v>125</v>
      </c>
      <c r="K14" s="2" t="s">
        <v>243</v>
      </c>
      <c r="L14" s="2" t="s">
        <v>232</v>
      </c>
      <c r="M14" s="2" t="s">
        <v>234</v>
      </c>
      <c r="N14" s="9">
        <f t="shared" si="0"/>
        <v>125</v>
      </c>
      <c r="O14" s="111"/>
      <c r="P14" s="34"/>
      <c r="Q14" s="62"/>
      <c r="R14" s="111"/>
      <c r="S14" s="34"/>
      <c r="T14" s="34"/>
      <c r="U14" s="34"/>
      <c r="V14" s="34"/>
      <c r="W14" s="34"/>
      <c r="X14" s="34"/>
      <c r="Y14" s="34"/>
    </row>
    <row r="15" spans="1:25" ht="34.5" customHeight="1">
      <c r="A15" s="4">
        <v>4</v>
      </c>
      <c r="B15" s="2">
        <v>421619</v>
      </c>
      <c r="C15" s="8" t="s">
        <v>248</v>
      </c>
      <c r="D15" s="2"/>
      <c r="E15" s="7"/>
      <c r="F15" s="7"/>
      <c r="G15" s="112">
        <v>600</v>
      </c>
      <c r="H15" s="9"/>
      <c r="I15" s="9"/>
      <c r="J15" s="112">
        <f>G15+I15</f>
        <v>600</v>
      </c>
      <c r="K15" s="2" t="s">
        <v>246</v>
      </c>
      <c r="L15" s="2" t="s">
        <v>232</v>
      </c>
      <c r="M15" s="2" t="s">
        <v>234</v>
      </c>
      <c r="N15" s="9">
        <f>J15</f>
        <v>600</v>
      </c>
      <c r="O15" s="111"/>
      <c r="P15" s="34"/>
      <c r="Q15" s="62"/>
      <c r="R15" s="111"/>
      <c r="S15" s="34"/>
      <c r="T15" s="34"/>
      <c r="U15" s="34"/>
      <c r="V15" s="34"/>
      <c r="W15" s="34"/>
      <c r="X15" s="34"/>
      <c r="Y15" s="34"/>
    </row>
    <row r="16" spans="1:25" ht="34.5" customHeight="1">
      <c r="A16" s="4">
        <v>5</v>
      </c>
      <c r="B16" s="2">
        <v>421625</v>
      </c>
      <c r="C16" s="8" t="s">
        <v>64</v>
      </c>
      <c r="D16" s="2"/>
      <c r="E16" s="7">
        <v>108</v>
      </c>
      <c r="F16" s="7"/>
      <c r="G16" s="112">
        <f>E16+F16</f>
        <v>108</v>
      </c>
      <c r="H16" s="9"/>
      <c r="I16" s="9"/>
      <c r="J16" s="112">
        <f>G16+I16</f>
        <v>108</v>
      </c>
      <c r="K16" s="2" t="s">
        <v>243</v>
      </c>
      <c r="L16" s="2" t="s">
        <v>232</v>
      </c>
      <c r="M16" s="2" t="s">
        <v>234</v>
      </c>
      <c r="N16" s="9">
        <f t="shared" si="0"/>
        <v>108</v>
      </c>
      <c r="O16" s="111"/>
      <c r="P16" s="34"/>
      <c r="Q16" s="62"/>
      <c r="R16" s="111"/>
      <c r="S16" s="34"/>
      <c r="T16" s="34"/>
      <c r="U16" s="34"/>
      <c r="V16" s="34"/>
      <c r="W16" s="34"/>
      <c r="X16" s="34"/>
      <c r="Y16" s="34"/>
    </row>
    <row r="17" spans="1:25" s="1" customFormat="1" ht="34.5" customHeight="1">
      <c r="A17" s="137"/>
      <c r="B17" s="137"/>
      <c r="C17" s="138" t="s">
        <v>68</v>
      </c>
      <c r="D17" s="137"/>
      <c r="E17" s="143">
        <f>E19+E21+E20+E18</f>
        <v>21848</v>
      </c>
      <c r="F17" s="143">
        <f>F19+F21+F20+F18</f>
        <v>0</v>
      </c>
      <c r="G17" s="140">
        <f>G18+G19+G20+G21</f>
        <v>30973</v>
      </c>
      <c r="H17" s="140"/>
      <c r="I17" s="140">
        <f>I18+I19+I20+I21</f>
        <v>1298</v>
      </c>
      <c r="J17" s="140">
        <f>G17+I17</f>
        <v>32271</v>
      </c>
      <c r="K17" s="137"/>
      <c r="L17" s="137"/>
      <c r="M17" s="137"/>
      <c r="N17" s="140">
        <f t="shared" si="0"/>
        <v>32271</v>
      </c>
      <c r="O17" s="114"/>
      <c r="P17" s="33"/>
      <c r="Q17" s="61"/>
      <c r="R17" s="114"/>
      <c r="S17" s="33"/>
      <c r="T17" s="33"/>
      <c r="U17" s="33"/>
      <c r="V17" s="33"/>
      <c r="W17" s="33"/>
      <c r="X17" s="33"/>
      <c r="Y17" s="33"/>
    </row>
    <row r="18" spans="1:25" ht="34.5" customHeight="1">
      <c r="A18" s="4">
        <v>6</v>
      </c>
      <c r="B18" s="2">
        <v>423111</v>
      </c>
      <c r="C18" s="8" t="s">
        <v>3</v>
      </c>
      <c r="D18" s="2"/>
      <c r="E18" s="7">
        <v>375</v>
      </c>
      <c r="F18" s="7"/>
      <c r="G18" s="104">
        <v>500</v>
      </c>
      <c r="H18" s="9"/>
      <c r="I18" s="9"/>
      <c r="J18" s="112">
        <f>G18+I18</f>
        <v>500</v>
      </c>
      <c r="K18" s="2" t="s">
        <v>243</v>
      </c>
      <c r="L18" s="2" t="s">
        <v>232</v>
      </c>
      <c r="M18" s="2" t="s">
        <v>234</v>
      </c>
      <c r="N18" s="9">
        <f t="shared" si="0"/>
        <v>500</v>
      </c>
      <c r="O18" s="111"/>
      <c r="P18" s="34"/>
      <c r="Q18" s="62"/>
      <c r="R18" s="111"/>
      <c r="S18" s="34"/>
      <c r="T18" s="34"/>
      <c r="U18" s="34"/>
      <c r="V18" s="34"/>
      <c r="W18" s="34"/>
      <c r="X18" s="34"/>
      <c r="Y18" s="34"/>
    </row>
    <row r="19" spans="1:25" ht="34.5" customHeight="1">
      <c r="A19" s="4">
        <v>7</v>
      </c>
      <c r="B19" s="2">
        <v>423191</v>
      </c>
      <c r="C19" s="8" t="s">
        <v>205</v>
      </c>
      <c r="D19" s="2"/>
      <c r="E19" s="7">
        <v>21000</v>
      </c>
      <c r="F19" s="7"/>
      <c r="G19" s="104">
        <v>30000</v>
      </c>
      <c r="H19" s="9"/>
      <c r="I19" s="9">
        <v>965</v>
      </c>
      <c r="J19" s="112">
        <f aca="true" t="shared" si="1" ref="J19:J52">G19+I19</f>
        <v>30965</v>
      </c>
      <c r="K19" s="2" t="s">
        <v>243</v>
      </c>
      <c r="L19" s="2" t="s">
        <v>232</v>
      </c>
      <c r="M19" s="2" t="s">
        <v>234</v>
      </c>
      <c r="N19" s="9">
        <f t="shared" si="0"/>
        <v>30965</v>
      </c>
      <c r="O19" s="111"/>
      <c r="P19" s="34"/>
      <c r="Q19" s="62"/>
      <c r="R19" s="111"/>
      <c r="S19" s="34"/>
      <c r="T19" s="34"/>
      <c r="U19" s="34"/>
      <c r="V19" s="34"/>
      <c r="W19" s="34"/>
      <c r="X19" s="34"/>
      <c r="Y19" s="34"/>
    </row>
    <row r="20" spans="1:25" ht="34.5" customHeight="1">
      <c r="A20" s="4">
        <v>8</v>
      </c>
      <c r="B20" s="2">
        <v>424221</v>
      </c>
      <c r="C20" s="8" t="s">
        <v>50</v>
      </c>
      <c r="D20" s="2"/>
      <c r="E20" s="7">
        <v>390</v>
      </c>
      <c r="F20" s="7"/>
      <c r="G20" s="112">
        <f>E20+F20</f>
        <v>390</v>
      </c>
      <c r="H20" s="9"/>
      <c r="I20" s="9"/>
      <c r="J20" s="112">
        <f t="shared" si="1"/>
        <v>390</v>
      </c>
      <c r="K20" s="2" t="s">
        <v>243</v>
      </c>
      <c r="L20" s="2" t="s">
        <v>232</v>
      </c>
      <c r="M20" s="2" t="s">
        <v>234</v>
      </c>
      <c r="N20" s="9">
        <f t="shared" si="0"/>
        <v>390</v>
      </c>
      <c r="O20" s="111"/>
      <c r="P20" s="34"/>
      <c r="Q20" s="62"/>
      <c r="R20" s="111"/>
      <c r="S20" s="34"/>
      <c r="T20" s="34"/>
      <c r="U20" s="34"/>
      <c r="V20" s="34"/>
      <c r="W20" s="34"/>
      <c r="X20" s="34"/>
      <c r="Y20" s="34"/>
    </row>
    <row r="21" spans="1:25" ht="34.5" customHeight="1">
      <c r="A21" s="4">
        <v>9</v>
      </c>
      <c r="B21" s="2">
        <v>423221</v>
      </c>
      <c r="C21" s="8" t="s">
        <v>23</v>
      </c>
      <c r="D21" s="3"/>
      <c r="E21" s="7">
        <v>83</v>
      </c>
      <c r="F21" s="7"/>
      <c r="G21" s="112">
        <f>E21+F21</f>
        <v>83</v>
      </c>
      <c r="H21" s="9"/>
      <c r="I21" s="9">
        <v>333</v>
      </c>
      <c r="J21" s="112">
        <f t="shared" si="1"/>
        <v>416</v>
      </c>
      <c r="K21" s="2" t="s">
        <v>243</v>
      </c>
      <c r="L21" s="2" t="s">
        <v>232</v>
      </c>
      <c r="M21" s="2" t="s">
        <v>234</v>
      </c>
      <c r="N21" s="9">
        <f t="shared" si="0"/>
        <v>416</v>
      </c>
      <c r="O21" s="111"/>
      <c r="P21" s="34"/>
      <c r="Q21" s="62"/>
      <c r="R21" s="111"/>
      <c r="S21" s="34"/>
      <c r="T21" s="34"/>
      <c r="U21" s="34"/>
      <c r="V21" s="34"/>
      <c r="W21" s="34"/>
      <c r="X21" s="34"/>
      <c r="Y21" s="34"/>
    </row>
    <row r="22" spans="1:25" s="1" customFormat="1" ht="34.5" customHeight="1">
      <c r="A22" s="137"/>
      <c r="B22" s="137"/>
      <c r="C22" s="138" t="s">
        <v>70</v>
      </c>
      <c r="D22" s="137"/>
      <c r="E22" s="140">
        <f>E23+E27+E29+E25+E24+E26</f>
        <v>3175</v>
      </c>
      <c r="F22" s="140" t="e">
        <f>F23+F27+F29+#REF!+F25+F24+F26</f>
        <v>#REF!</v>
      </c>
      <c r="G22" s="162">
        <f>G23+G24+G25+G26+G27+G29+G28</f>
        <v>7590</v>
      </c>
      <c r="H22" s="140">
        <f>H25</f>
        <v>0</v>
      </c>
      <c r="I22" s="140">
        <f>I23+I24+I25+I26+I27+I28+I29</f>
        <v>291</v>
      </c>
      <c r="J22" s="140">
        <f>J23+J24+J25+J26+J27+J29+J28</f>
        <v>7881</v>
      </c>
      <c r="K22" s="137"/>
      <c r="L22" s="137"/>
      <c r="M22" s="137"/>
      <c r="N22" s="140">
        <f t="shared" si="0"/>
        <v>7881</v>
      </c>
      <c r="O22" s="114"/>
      <c r="P22" s="33"/>
      <c r="Q22" s="61"/>
      <c r="R22" s="114"/>
      <c r="S22" s="33"/>
      <c r="T22" s="33"/>
      <c r="U22" s="33"/>
      <c r="V22" s="33"/>
      <c r="W22" s="33"/>
      <c r="X22" s="33"/>
      <c r="Y22" s="33"/>
    </row>
    <row r="23" spans="1:25" ht="34.5" customHeight="1">
      <c r="A23" s="4">
        <v>10</v>
      </c>
      <c r="B23" s="2">
        <v>423432</v>
      </c>
      <c r="C23" s="8" t="s">
        <v>72</v>
      </c>
      <c r="D23" s="2"/>
      <c r="E23" s="7">
        <v>180</v>
      </c>
      <c r="F23" s="7"/>
      <c r="G23" s="112">
        <f>E23+F23</f>
        <v>180</v>
      </c>
      <c r="H23" s="9"/>
      <c r="I23" s="9"/>
      <c r="J23" s="112">
        <f t="shared" si="1"/>
        <v>180</v>
      </c>
      <c r="K23" s="2" t="s">
        <v>243</v>
      </c>
      <c r="L23" s="2" t="s">
        <v>232</v>
      </c>
      <c r="M23" s="2" t="s">
        <v>234</v>
      </c>
      <c r="N23" s="9">
        <f t="shared" si="0"/>
        <v>180</v>
      </c>
      <c r="O23" s="111"/>
      <c r="P23" s="34"/>
      <c r="Q23" s="62"/>
      <c r="R23" s="111"/>
      <c r="S23" s="34"/>
      <c r="T23" s="34"/>
      <c r="U23" s="34"/>
      <c r="V23" s="34"/>
      <c r="W23" s="34"/>
      <c r="X23" s="34"/>
      <c r="Y23" s="34"/>
    </row>
    <row r="24" spans="1:25" ht="34.5" customHeight="1">
      <c r="A24" s="4">
        <v>11</v>
      </c>
      <c r="B24" s="2">
        <v>423521</v>
      </c>
      <c r="C24" s="8" t="s">
        <v>4</v>
      </c>
      <c r="D24" s="2"/>
      <c r="E24" s="7">
        <v>1325</v>
      </c>
      <c r="F24" s="7"/>
      <c r="G24" s="112">
        <v>1000</v>
      </c>
      <c r="H24" s="9"/>
      <c r="I24" s="9"/>
      <c r="J24" s="112">
        <f t="shared" si="1"/>
        <v>1000</v>
      </c>
      <c r="K24" s="2" t="s">
        <v>246</v>
      </c>
      <c r="L24" s="2" t="s">
        <v>232</v>
      </c>
      <c r="M24" s="2" t="s">
        <v>234</v>
      </c>
      <c r="N24" s="9">
        <f t="shared" si="0"/>
        <v>1000</v>
      </c>
      <c r="O24" s="111"/>
      <c r="P24" s="34"/>
      <c r="Q24" s="62"/>
      <c r="R24" s="111"/>
      <c r="S24" s="34"/>
      <c r="T24" s="34"/>
      <c r="U24" s="34"/>
      <c r="V24" s="34"/>
      <c r="W24" s="34"/>
      <c r="X24" s="34"/>
      <c r="Y24" s="34"/>
    </row>
    <row r="25" spans="1:25" ht="34.5" customHeight="1">
      <c r="A25" s="4">
        <v>12</v>
      </c>
      <c r="B25" s="2">
        <v>423592</v>
      </c>
      <c r="C25" s="8" t="s">
        <v>165</v>
      </c>
      <c r="D25" s="2"/>
      <c r="E25" s="7">
        <v>490</v>
      </c>
      <c r="F25" s="7"/>
      <c r="G25" s="112">
        <v>980</v>
      </c>
      <c r="H25" s="65"/>
      <c r="I25" s="65"/>
      <c r="J25" s="112">
        <f t="shared" si="1"/>
        <v>980</v>
      </c>
      <c r="K25" s="2" t="s">
        <v>243</v>
      </c>
      <c r="L25" s="2" t="s">
        <v>232</v>
      </c>
      <c r="M25" s="2" t="s">
        <v>234</v>
      </c>
      <c r="N25" s="9">
        <f t="shared" si="0"/>
        <v>980</v>
      </c>
      <c r="O25" s="111"/>
      <c r="P25" s="34"/>
      <c r="Q25" s="62"/>
      <c r="R25" s="111"/>
      <c r="S25" s="34"/>
      <c r="T25" s="34"/>
      <c r="U25" s="34"/>
      <c r="V25" s="34"/>
      <c r="W25" s="34"/>
      <c r="X25" s="34"/>
      <c r="Y25" s="34"/>
    </row>
    <row r="26" spans="1:25" ht="34.5" customHeight="1">
      <c r="A26" s="4">
        <v>13</v>
      </c>
      <c r="B26" s="115">
        <v>423593</v>
      </c>
      <c r="C26" s="8" t="s">
        <v>220</v>
      </c>
      <c r="D26" s="2"/>
      <c r="E26" s="7">
        <v>490</v>
      </c>
      <c r="F26" s="7"/>
      <c r="G26" s="112">
        <v>980</v>
      </c>
      <c r="H26" s="9"/>
      <c r="I26" s="9"/>
      <c r="J26" s="112">
        <f t="shared" si="1"/>
        <v>980</v>
      </c>
      <c r="K26" s="2" t="s">
        <v>243</v>
      </c>
      <c r="L26" s="2" t="s">
        <v>232</v>
      </c>
      <c r="M26" s="2" t="s">
        <v>234</v>
      </c>
      <c r="N26" s="9">
        <f t="shared" si="0"/>
        <v>980</v>
      </c>
      <c r="O26" s="111"/>
      <c r="P26" s="34"/>
      <c r="Q26" s="62"/>
      <c r="R26" s="111"/>
      <c r="S26" s="34"/>
      <c r="T26" s="34"/>
      <c r="U26" s="34"/>
      <c r="V26" s="34"/>
      <c r="W26" s="34"/>
      <c r="X26" s="34"/>
      <c r="Y26" s="34"/>
    </row>
    <row r="27" spans="1:22" ht="34.5" customHeight="1">
      <c r="A27" s="4">
        <v>14</v>
      </c>
      <c r="B27" s="2">
        <v>423911</v>
      </c>
      <c r="C27" s="8" t="s">
        <v>73</v>
      </c>
      <c r="D27" s="2"/>
      <c r="E27" s="7">
        <v>200</v>
      </c>
      <c r="F27" s="7"/>
      <c r="G27" s="112">
        <f>E27+F27</f>
        <v>200</v>
      </c>
      <c r="H27" s="9"/>
      <c r="I27" s="9">
        <v>208</v>
      </c>
      <c r="J27" s="112">
        <f t="shared" si="1"/>
        <v>408</v>
      </c>
      <c r="K27" s="2" t="s">
        <v>243</v>
      </c>
      <c r="L27" s="2" t="s">
        <v>232</v>
      </c>
      <c r="M27" s="2" t="s">
        <v>234</v>
      </c>
      <c r="N27" s="9">
        <f t="shared" si="0"/>
        <v>408</v>
      </c>
      <c r="O27" s="111"/>
      <c r="P27" s="34"/>
      <c r="Q27" s="34"/>
      <c r="R27" s="111"/>
      <c r="S27" s="34"/>
      <c r="T27" s="34"/>
      <c r="U27" s="34"/>
      <c r="V27" s="34"/>
    </row>
    <row r="28" spans="1:22" ht="34.5" customHeight="1">
      <c r="A28" s="4">
        <v>15</v>
      </c>
      <c r="B28" s="2">
        <v>4239111</v>
      </c>
      <c r="C28" s="15" t="s">
        <v>215</v>
      </c>
      <c r="D28" s="2"/>
      <c r="E28" s="7"/>
      <c r="F28" s="7"/>
      <c r="G28" s="112">
        <v>3600</v>
      </c>
      <c r="H28" s="9"/>
      <c r="I28" s="9"/>
      <c r="J28" s="112">
        <f t="shared" si="1"/>
        <v>3600</v>
      </c>
      <c r="K28" s="2" t="s">
        <v>289</v>
      </c>
      <c r="L28" s="2" t="s">
        <v>240</v>
      </c>
      <c r="M28" s="2" t="s">
        <v>273</v>
      </c>
      <c r="N28" s="9">
        <f>J28</f>
        <v>3600</v>
      </c>
      <c r="O28" s="111"/>
      <c r="P28" s="34"/>
      <c r="Q28" s="34"/>
      <c r="R28" s="111"/>
      <c r="S28" s="34"/>
      <c r="T28" s="34"/>
      <c r="U28" s="34"/>
      <c r="V28" s="34"/>
    </row>
    <row r="29" spans="1:22" ht="34.5" customHeight="1">
      <c r="A29" s="4">
        <v>16</v>
      </c>
      <c r="B29" s="2">
        <v>4239112</v>
      </c>
      <c r="C29" s="8" t="s">
        <v>216</v>
      </c>
      <c r="D29" s="4"/>
      <c r="E29" s="7">
        <v>490</v>
      </c>
      <c r="F29" s="7"/>
      <c r="G29" s="104">
        <v>650</v>
      </c>
      <c r="H29" s="9"/>
      <c r="I29" s="9">
        <v>83</v>
      </c>
      <c r="J29" s="112">
        <f t="shared" si="1"/>
        <v>733</v>
      </c>
      <c r="K29" s="2" t="s">
        <v>243</v>
      </c>
      <c r="L29" s="2" t="s">
        <v>232</v>
      </c>
      <c r="M29" s="2" t="s">
        <v>234</v>
      </c>
      <c r="N29" s="9">
        <f t="shared" si="0"/>
        <v>733</v>
      </c>
      <c r="O29" s="111"/>
      <c r="P29" s="34"/>
      <c r="Q29" s="34"/>
      <c r="R29" s="111"/>
      <c r="S29" s="34"/>
      <c r="T29" s="34"/>
      <c r="U29" s="34"/>
      <c r="V29" s="34"/>
    </row>
    <row r="30" spans="1:22" s="1" customFormat="1" ht="34.5" customHeight="1">
      <c r="A30" s="137"/>
      <c r="B30" s="137"/>
      <c r="C30" s="138" t="s">
        <v>5</v>
      </c>
      <c r="D30" s="137"/>
      <c r="E30" s="140">
        <f>E31+E32+E33</f>
        <v>4177</v>
      </c>
      <c r="F30" s="143">
        <f>F32+F33</f>
        <v>0</v>
      </c>
      <c r="G30" s="162">
        <f>G31+G32+G33</f>
        <v>8080</v>
      </c>
      <c r="H30" s="140">
        <f>H32</f>
        <v>0</v>
      </c>
      <c r="I30" s="140"/>
      <c r="J30" s="140">
        <f>J31+J32+J33</f>
        <v>8080</v>
      </c>
      <c r="K30" s="137"/>
      <c r="L30" s="137"/>
      <c r="M30" s="137"/>
      <c r="N30" s="140">
        <f t="shared" si="0"/>
        <v>8080</v>
      </c>
      <c r="O30" s="114"/>
      <c r="P30" s="33"/>
      <c r="Q30" s="33"/>
      <c r="R30" s="114"/>
      <c r="S30" s="33"/>
      <c r="T30" s="33"/>
      <c r="U30" s="33"/>
      <c r="V30" s="33"/>
    </row>
    <row r="31" spans="1:22" s="1" customFormat="1" ht="34.5" customHeight="1">
      <c r="A31" s="4">
        <v>17</v>
      </c>
      <c r="B31" s="2">
        <v>424351</v>
      </c>
      <c r="C31" s="8" t="s">
        <v>76</v>
      </c>
      <c r="D31" s="3"/>
      <c r="E31" s="13">
        <v>300</v>
      </c>
      <c r="F31" s="3"/>
      <c r="G31" s="112">
        <v>300</v>
      </c>
      <c r="H31" s="9"/>
      <c r="I31" s="9"/>
      <c r="J31" s="112">
        <f t="shared" si="1"/>
        <v>300</v>
      </c>
      <c r="K31" s="2" t="s">
        <v>243</v>
      </c>
      <c r="L31" s="2" t="s">
        <v>232</v>
      </c>
      <c r="M31" s="2" t="s">
        <v>234</v>
      </c>
      <c r="N31" s="9">
        <f t="shared" si="0"/>
        <v>300</v>
      </c>
      <c r="O31" s="114"/>
      <c r="P31" s="33"/>
      <c r="Q31" s="33"/>
      <c r="R31" s="114"/>
      <c r="S31" s="33"/>
      <c r="T31" s="33"/>
      <c r="U31" s="33"/>
      <c r="V31" s="33"/>
    </row>
    <row r="32" spans="1:22" ht="34.5" customHeight="1">
      <c r="A32" s="4">
        <v>18</v>
      </c>
      <c r="B32" s="2">
        <v>424911</v>
      </c>
      <c r="C32" s="8" t="s">
        <v>144</v>
      </c>
      <c r="D32" s="3"/>
      <c r="E32" s="7">
        <v>490</v>
      </c>
      <c r="F32" s="7"/>
      <c r="G32" s="112">
        <v>980</v>
      </c>
      <c r="H32" s="9"/>
      <c r="I32" s="9"/>
      <c r="J32" s="112">
        <f t="shared" si="1"/>
        <v>980</v>
      </c>
      <c r="K32" s="2" t="s">
        <v>243</v>
      </c>
      <c r="L32" s="2" t="s">
        <v>232</v>
      </c>
      <c r="M32" s="2" t="s">
        <v>234</v>
      </c>
      <c r="N32" s="9">
        <f t="shared" si="0"/>
        <v>980</v>
      </c>
      <c r="O32" s="111"/>
      <c r="P32" s="34"/>
      <c r="Q32" s="34"/>
      <c r="R32" s="111"/>
      <c r="S32" s="34"/>
      <c r="T32" s="34"/>
      <c r="U32" s="34"/>
      <c r="V32" s="34"/>
    </row>
    <row r="33" spans="1:22" ht="34.5" customHeight="1">
      <c r="A33" s="4">
        <v>19</v>
      </c>
      <c r="B33" s="2">
        <v>4249111</v>
      </c>
      <c r="C33" s="8" t="s">
        <v>224</v>
      </c>
      <c r="D33" s="3"/>
      <c r="E33" s="7">
        <v>3387</v>
      </c>
      <c r="F33" s="7"/>
      <c r="G33" s="104">
        <v>6800</v>
      </c>
      <c r="H33" s="9"/>
      <c r="I33" s="9"/>
      <c r="J33" s="112">
        <f t="shared" si="1"/>
        <v>6800</v>
      </c>
      <c r="K33" s="2" t="s">
        <v>245</v>
      </c>
      <c r="L33" s="2" t="s">
        <v>232</v>
      </c>
      <c r="M33" s="2" t="s">
        <v>234</v>
      </c>
      <c r="N33" s="9">
        <f t="shared" si="0"/>
        <v>6800</v>
      </c>
      <c r="O33" s="111"/>
      <c r="P33" s="34"/>
      <c r="Q33" s="34"/>
      <c r="R33" s="111"/>
      <c r="S33" s="34"/>
      <c r="T33" s="34"/>
      <c r="U33" s="34"/>
      <c r="V33" s="34"/>
    </row>
    <row r="34" spans="1:22" s="1" customFormat="1" ht="34.5" customHeight="1">
      <c r="A34" s="137"/>
      <c r="B34" s="137"/>
      <c r="C34" s="138" t="s">
        <v>78</v>
      </c>
      <c r="D34" s="137"/>
      <c r="E34" s="140">
        <f>E35+E36+E37+E38+E39+E40+E41+E42+E43</f>
        <v>1608</v>
      </c>
      <c r="F34" s="140" t="e">
        <f>F36+F43+#REF!+F35+F37+F38+F39+F40+F41+F42</f>
        <v>#REF!</v>
      </c>
      <c r="G34" s="140">
        <f>G35+G36+G37+G38+G39+G40+G41+G42+G43</f>
        <v>6890</v>
      </c>
      <c r="H34" s="140">
        <f>H35+H37+H41+H38</f>
        <v>334</v>
      </c>
      <c r="I34" s="140">
        <f>I36+I37+I42</f>
        <v>-600</v>
      </c>
      <c r="J34" s="140">
        <f>G34+I34</f>
        <v>6290</v>
      </c>
      <c r="K34" s="137"/>
      <c r="L34" s="137"/>
      <c r="M34" s="137"/>
      <c r="N34" s="140">
        <f t="shared" si="0"/>
        <v>6290</v>
      </c>
      <c r="O34" s="114"/>
      <c r="P34" s="33"/>
      <c r="Q34" s="33"/>
      <c r="R34" s="114"/>
      <c r="S34" s="33"/>
      <c r="T34" s="33"/>
      <c r="U34" s="33"/>
      <c r="V34" s="33"/>
    </row>
    <row r="35" spans="1:25" ht="34.5" customHeight="1">
      <c r="A35" s="4">
        <v>20</v>
      </c>
      <c r="B35" s="2">
        <v>425111</v>
      </c>
      <c r="C35" s="8" t="s">
        <v>26</v>
      </c>
      <c r="D35" s="2"/>
      <c r="E35" s="7">
        <v>100</v>
      </c>
      <c r="F35" s="7"/>
      <c r="G35" s="112">
        <v>990</v>
      </c>
      <c r="H35" s="9"/>
      <c r="I35" s="9"/>
      <c r="J35" s="112">
        <f t="shared" si="1"/>
        <v>990</v>
      </c>
      <c r="K35" s="2" t="s">
        <v>243</v>
      </c>
      <c r="L35" s="2" t="s">
        <v>232</v>
      </c>
      <c r="M35" s="2" t="s">
        <v>234</v>
      </c>
      <c r="N35" s="9">
        <f t="shared" si="0"/>
        <v>990</v>
      </c>
      <c r="O35" s="111"/>
      <c r="P35" s="34"/>
      <c r="Q35" s="62"/>
      <c r="R35" s="111"/>
      <c r="S35" s="34"/>
      <c r="T35" s="34"/>
      <c r="U35" s="34"/>
      <c r="V35" s="34"/>
      <c r="W35" s="34"/>
      <c r="X35" s="34"/>
      <c r="Y35" s="34"/>
    </row>
    <row r="36" spans="1:25" ht="34.5" customHeight="1">
      <c r="A36" s="4">
        <v>21</v>
      </c>
      <c r="B36" s="2">
        <v>425112</v>
      </c>
      <c r="C36" s="8" t="s">
        <v>6</v>
      </c>
      <c r="D36" s="2"/>
      <c r="E36" s="7">
        <v>100</v>
      </c>
      <c r="F36" s="7"/>
      <c r="G36" s="112">
        <v>490</v>
      </c>
      <c r="H36" s="9"/>
      <c r="I36" s="191"/>
      <c r="J36" s="112">
        <f t="shared" si="1"/>
        <v>490</v>
      </c>
      <c r="K36" s="2" t="s">
        <v>243</v>
      </c>
      <c r="L36" s="2" t="s">
        <v>232</v>
      </c>
      <c r="M36" s="2" t="s">
        <v>234</v>
      </c>
      <c r="N36" s="9">
        <f t="shared" si="0"/>
        <v>490</v>
      </c>
      <c r="O36" s="111"/>
      <c r="P36" s="34"/>
      <c r="Q36" s="62"/>
      <c r="R36" s="111"/>
      <c r="S36" s="34"/>
      <c r="T36" s="34"/>
      <c r="U36" s="34"/>
      <c r="V36" s="34"/>
      <c r="W36" s="34"/>
      <c r="X36" s="34"/>
      <c r="Y36" s="34"/>
    </row>
    <row r="37" spans="1:25" ht="34.5" customHeight="1">
      <c r="A37" s="4">
        <v>22</v>
      </c>
      <c r="B37" s="2">
        <v>425113</v>
      </c>
      <c r="C37" s="8" t="s">
        <v>132</v>
      </c>
      <c r="D37" s="2"/>
      <c r="E37" s="7">
        <v>100</v>
      </c>
      <c r="F37" s="7"/>
      <c r="G37" s="112">
        <v>1490</v>
      </c>
      <c r="H37" s="9"/>
      <c r="I37" s="191"/>
      <c r="J37" s="112">
        <f t="shared" si="1"/>
        <v>1490</v>
      </c>
      <c r="K37" s="2" t="s">
        <v>243</v>
      </c>
      <c r="L37" s="2" t="s">
        <v>232</v>
      </c>
      <c r="M37" s="2" t="s">
        <v>234</v>
      </c>
      <c r="N37" s="9">
        <f t="shared" si="0"/>
        <v>1490</v>
      </c>
      <c r="O37" s="111"/>
      <c r="P37" s="34"/>
      <c r="Q37" s="62"/>
      <c r="R37" s="111"/>
      <c r="S37" s="34"/>
      <c r="T37" s="34"/>
      <c r="U37" s="34"/>
      <c r="V37" s="34"/>
      <c r="W37" s="34"/>
      <c r="X37" s="34"/>
      <c r="Y37" s="34"/>
    </row>
    <row r="38" spans="1:25" ht="34.5" customHeight="1">
      <c r="A38" s="4">
        <v>23</v>
      </c>
      <c r="B38" s="2">
        <v>425114</v>
      </c>
      <c r="C38" s="8" t="s">
        <v>17</v>
      </c>
      <c r="D38" s="2"/>
      <c r="E38" s="7">
        <v>100</v>
      </c>
      <c r="F38" s="7"/>
      <c r="G38" s="112">
        <v>990</v>
      </c>
      <c r="H38" s="9">
        <v>334</v>
      </c>
      <c r="I38" s="9"/>
      <c r="J38" s="112">
        <f t="shared" si="1"/>
        <v>990</v>
      </c>
      <c r="K38" s="2" t="s">
        <v>243</v>
      </c>
      <c r="L38" s="2" t="s">
        <v>232</v>
      </c>
      <c r="M38" s="2" t="s">
        <v>234</v>
      </c>
      <c r="N38" s="9">
        <f t="shared" si="0"/>
        <v>990</v>
      </c>
      <c r="O38" s="111"/>
      <c r="P38" s="34"/>
      <c r="Q38" s="62"/>
      <c r="R38" s="111"/>
      <c r="S38" s="34"/>
      <c r="T38" s="34"/>
      <c r="U38" s="34"/>
      <c r="V38" s="34"/>
      <c r="W38" s="34"/>
      <c r="X38" s="34"/>
      <c r="Y38" s="34"/>
    </row>
    <row r="39" spans="1:25" ht="34.5" customHeight="1">
      <c r="A39" s="4">
        <v>24</v>
      </c>
      <c r="B39" s="2">
        <v>425115</v>
      </c>
      <c r="C39" s="8" t="s">
        <v>141</v>
      </c>
      <c r="D39" s="2"/>
      <c r="E39" s="7">
        <v>300</v>
      </c>
      <c r="F39" s="7"/>
      <c r="G39" s="112">
        <v>990</v>
      </c>
      <c r="H39" s="9"/>
      <c r="I39" s="9"/>
      <c r="J39" s="112">
        <f t="shared" si="1"/>
        <v>990</v>
      </c>
      <c r="K39" s="2" t="s">
        <v>243</v>
      </c>
      <c r="L39" s="2" t="s">
        <v>232</v>
      </c>
      <c r="M39" s="2" t="s">
        <v>234</v>
      </c>
      <c r="N39" s="9">
        <f t="shared" si="0"/>
        <v>990</v>
      </c>
      <c r="O39" s="111"/>
      <c r="P39" s="34"/>
      <c r="Q39" s="62"/>
      <c r="R39" s="111"/>
      <c r="S39" s="34"/>
      <c r="T39" s="34"/>
      <c r="U39" s="34"/>
      <c r="V39" s="34"/>
      <c r="W39" s="34"/>
      <c r="X39" s="34"/>
      <c r="Y39" s="34"/>
    </row>
    <row r="40" spans="1:25" ht="34.5" customHeight="1">
      <c r="A40" s="4">
        <v>25</v>
      </c>
      <c r="B40" s="2">
        <v>425116</v>
      </c>
      <c r="C40" s="8" t="s">
        <v>147</v>
      </c>
      <c r="D40" s="2"/>
      <c r="E40" s="7">
        <v>100</v>
      </c>
      <c r="F40" s="7"/>
      <c r="G40" s="112">
        <f>E40+F40</f>
        <v>100</v>
      </c>
      <c r="H40" s="9"/>
      <c r="I40" s="9"/>
      <c r="J40" s="112">
        <f t="shared" si="1"/>
        <v>100</v>
      </c>
      <c r="K40" s="2" t="s">
        <v>243</v>
      </c>
      <c r="L40" s="2" t="s">
        <v>232</v>
      </c>
      <c r="M40" s="2" t="s">
        <v>234</v>
      </c>
      <c r="N40" s="9">
        <f t="shared" si="0"/>
        <v>100</v>
      </c>
      <c r="O40" s="111"/>
      <c r="P40" s="34"/>
      <c r="Q40" s="62"/>
      <c r="R40" s="111"/>
      <c r="S40" s="34"/>
      <c r="T40" s="34"/>
      <c r="U40" s="34"/>
      <c r="V40" s="34"/>
      <c r="W40" s="34"/>
      <c r="X40" s="34"/>
      <c r="Y40" s="34"/>
    </row>
    <row r="41" spans="1:25" ht="34.5" customHeight="1">
      <c r="A41" s="4">
        <v>26</v>
      </c>
      <c r="B41" s="2">
        <v>425117</v>
      </c>
      <c r="C41" s="8" t="s">
        <v>47</v>
      </c>
      <c r="D41" s="2"/>
      <c r="E41" s="7">
        <v>200</v>
      </c>
      <c r="F41" s="7"/>
      <c r="G41" s="112">
        <v>250</v>
      </c>
      <c r="H41" s="9"/>
      <c r="I41" s="191"/>
      <c r="J41" s="112">
        <f t="shared" si="1"/>
        <v>250</v>
      </c>
      <c r="K41" s="2" t="s">
        <v>243</v>
      </c>
      <c r="L41" s="2" t="s">
        <v>232</v>
      </c>
      <c r="M41" s="2" t="s">
        <v>234</v>
      </c>
      <c r="N41" s="9">
        <f t="shared" si="0"/>
        <v>250</v>
      </c>
      <c r="O41" s="111"/>
      <c r="P41" s="34"/>
      <c r="Q41" s="62"/>
      <c r="R41" s="111"/>
      <c r="S41" s="34"/>
      <c r="T41" s="34"/>
      <c r="U41" s="34"/>
      <c r="V41" s="34"/>
      <c r="W41" s="34"/>
      <c r="X41" s="34"/>
      <c r="Y41" s="34"/>
    </row>
    <row r="42" spans="1:25" ht="34.5" customHeight="1">
      <c r="A42" s="4">
        <v>27</v>
      </c>
      <c r="B42" s="2">
        <v>425118</v>
      </c>
      <c r="C42" s="8" t="s">
        <v>222</v>
      </c>
      <c r="D42" s="2"/>
      <c r="E42" s="7">
        <v>200</v>
      </c>
      <c r="F42" s="7"/>
      <c r="G42" s="112">
        <v>600</v>
      </c>
      <c r="H42" s="9"/>
      <c r="I42" s="191">
        <v>-600</v>
      </c>
      <c r="J42" s="112">
        <f t="shared" si="1"/>
        <v>0</v>
      </c>
      <c r="K42" s="2" t="s">
        <v>243</v>
      </c>
      <c r="L42" s="2" t="s">
        <v>232</v>
      </c>
      <c r="M42" s="2" t="s">
        <v>234</v>
      </c>
      <c r="N42" s="9">
        <f t="shared" si="0"/>
        <v>0</v>
      </c>
      <c r="O42" s="111"/>
      <c r="P42" s="34"/>
      <c r="Q42" s="62"/>
      <c r="R42" s="111"/>
      <c r="S42" s="34"/>
      <c r="T42" s="34"/>
      <c r="U42" s="34"/>
      <c r="V42" s="34"/>
      <c r="W42" s="34"/>
      <c r="X42" s="34"/>
      <c r="Y42" s="34"/>
    </row>
    <row r="43" spans="1:25" ht="34.5" customHeight="1">
      <c r="A43" s="4">
        <v>28</v>
      </c>
      <c r="B43" s="2">
        <v>425119</v>
      </c>
      <c r="C43" s="8" t="s">
        <v>200</v>
      </c>
      <c r="D43" s="2"/>
      <c r="E43" s="7">
        <v>408</v>
      </c>
      <c r="F43" s="7"/>
      <c r="G43" s="112">
        <v>990</v>
      </c>
      <c r="H43" s="9"/>
      <c r="I43" s="9"/>
      <c r="J43" s="112">
        <f t="shared" si="1"/>
        <v>990</v>
      </c>
      <c r="K43" s="2" t="s">
        <v>243</v>
      </c>
      <c r="L43" s="2" t="s">
        <v>232</v>
      </c>
      <c r="M43" s="2" t="s">
        <v>234</v>
      </c>
      <c r="N43" s="9">
        <f t="shared" si="0"/>
        <v>990</v>
      </c>
      <c r="O43" s="111"/>
      <c r="P43" s="34"/>
      <c r="Q43" s="62"/>
      <c r="R43" s="111"/>
      <c r="S43" s="34"/>
      <c r="T43" s="34"/>
      <c r="U43" s="34"/>
      <c r="V43" s="34"/>
      <c r="W43" s="34"/>
      <c r="X43" s="34"/>
      <c r="Y43" s="34"/>
    </row>
    <row r="44" spans="1:25" s="1" customFormat="1" ht="34.5" customHeight="1">
      <c r="A44" s="137"/>
      <c r="B44" s="137"/>
      <c r="C44" s="138" t="s">
        <v>83</v>
      </c>
      <c r="D44" s="202"/>
      <c r="E44" s="140">
        <f>E45+E46+E47+E48+E49+E50</f>
        <v>1321</v>
      </c>
      <c r="F44" s="140">
        <f>F45+F46+F47+F48+F49+F50</f>
        <v>0</v>
      </c>
      <c r="G44" s="140">
        <f>G45+G46+G47+G48+G49+G50</f>
        <v>1994</v>
      </c>
      <c r="H44" s="140"/>
      <c r="I44" s="140"/>
      <c r="J44" s="140">
        <f>J45+J46+J47+J48+J49+J50</f>
        <v>1994</v>
      </c>
      <c r="K44" s="137"/>
      <c r="L44" s="137"/>
      <c r="M44" s="137"/>
      <c r="N44" s="140">
        <f t="shared" si="0"/>
        <v>1994</v>
      </c>
      <c r="O44" s="114"/>
      <c r="P44" s="33"/>
      <c r="Q44" s="61"/>
      <c r="R44" s="114"/>
      <c r="S44" s="33"/>
      <c r="T44" s="33"/>
      <c r="U44" s="33"/>
      <c r="V44" s="33"/>
      <c r="W44" s="33"/>
      <c r="X44" s="33"/>
      <c r="Y44" s="33"/>
    </row>
    <row r="45" spans="1:25" ht="34.5" customHeight="1">
      <c r="A45" s="4">
        <v>29</v>
      </c>
      <c r="B45" s="2">
        <v>425221</v>
      </c>
      <c r="C45" s="39" t="s">
        <v>44</v>
      </c>
      <c r="D45" s="203"/>
      <c r="E45" s="7">
        <v>317</v>
      </c>
      <c r="F45" s="7"/>
      <c r="G45" s="112">
        <v>990</v>
      </c>
      <c r="H45" s="9"/>
      <c r="I45" s="9"/>
      <c r="J45" s="112">
        <f t="shared" si="1"/>
        <v>990</v>
      </c>
      <c r="K45" s="2" t="s">
        <v>243</v>
      </c>
      <c r="L45" s="2" t="s">
        <v>232</v>
      </c>
      <c r="M45" s="2" t="s">
        <v>234</v>
      </c>
      <c r="N45" s="9">
        <f t="shared" si="0"/>
        <v>990</v>
      </c>
      <c r="O45" s="111"/>
      <c r="P45" s="34"/>
      <c r="Q45" s="62"/>
      <c r="R45" s="111"/>
      <c r="S45" s="34"/>
      <c r="T45" s="34"/>
      <c r="U45" s="34"/>
      <c r="V45" s="34"/>
      <c r="W45" s="34"/>
      <c r="X45" s="34"/>
      <c r="Y45" s="34"/>
    </row>
    <row r="46" spans="1:25" ht="34.5" customHeight="1">
      <c r="A46" s="4">
        <v>30</v>
      </c>
      <c r="B46" s="2">
        <v>425222</v>
      </c>
      <c r="C46" s="8" t="s">
        <v>201</v>
      </c>
      <c r="D46" s="203"/>
      <c r="E46" s="7">
        <v>204</v>
      </c>
      <c r="F46" s="7"/>
      <c r="G46" s="112">
        <f>E46+F46</f>
        <v>204</v>
      </c>
      <c r="H46" s="9"/>
      <c r="I46" s="9"/>
      <c r="J46" s="112">
        <f t="shared" si="1"/>
        <v>204</v>
      </c>
      <c r="K46" s="2" t="s">
        <v>243</v>
      </c>
      <c r="L46" s="2" t="s">
        <v>232</v>
      </c>
      <c r="M46" s="2" t="s">
        <v>234</v>
      </c>
      <c r="N46" s="9">
        <f t="shared" si="0"/>
        <v>204</v>
      </c>
      <c r="O46" s="111"/>
      <c r="P46" s="34"/>
      <c r="Q46" s="62"/>
      <c r="R46" s="111"/>
      <c r="S46" s="34"/>
      <c r="T46" s="34"/>
      <c r="U46" s="34"/>
      <c r="V46" s="34"/>
      <c r="W46" s="34"/>
      <c r="X46" s="34"/>
      <c r="Y46" s="34"/>
    </row>
    <row r="47" spans="1:25" ht="34.5" customHeight="1">
      <c r="A47" s="4">
        <v>31</v>
      </c>
      <c r="B47" s="2">
        <v>425223</v>
      </c>
      <c r="C47" s="8" t="s">
        <v>51</v>
      </c>
      <c r="D47" s="203"/>
      <c r="E47" s="7">
        <v>200</v>
      </c>
      <c r="F47" s="7"/>
      <c r="G47" s="112">
        <f>E47+F47</f>
        <v>200</v>
      </c>
      <c r="H47" s="9"/>
      <c r="I47" s="9"/>
      <c r="J47" s="112">
        <f t="shared" si="1"/>
        <v>200</v>
      </c>
      <c r="K47" s="2" t="s">
        <v>243</v>
      </c>
      <c r="L47" s="2" t="s">
        <v>232</v>
      </c>
      <c r="M47" s="2" t="s">
        <v>234</v>
      </c>
      <c r="N47" s="9">
        <f t="shared" si="0"/>
        <v>200</v>
      </c>
      <c r="O47" s="111"/>
      <c r="P47" s="34"/>
      <c r="Q47" s="62"/>
      <c r="R47" s="111"/>
      <c r="S47" s="34"/>
      <c r="T47" s="34"/>
      <c r="U47" s="34"/>
      <c r="V47" s="34"/>
      <c r="W47" s="34"/>
      <c r="X47" s="34"/>
      <c r="Y47" s="34"/>
    </row>
    <row r="48" spans="1:25" ht="34.5" customHeight="1">
      <c r="A48" s="4">
        <v>32</v>
      </c>
      <c r="B48" s="2">
        <v>425225</v>
      </c>
      <c r="C48" s="8" t="s">
        <v>45</v>
      </c>
      <c r="D48" s="203"/>
      <c r="E48" s="7">
        <v>100</v>
      </c>
      <c r="F48" s="7"/>
      <c r="G48" s="112">
        <f>E48+F48</f>
        <v>100</v>
      </c>
      <c r="H48" s="9"/>
      <c r="I48" s="9"/>
      <c r="J48" s="112">
        <f t="shared" si="1"/>
        <v>100</v>
      </c>
      <c r="K48" s="2" t="s">
        <v>243</v>
      </c>
      <c r="L48" s="2" t="s">
        <v>232</v>
      </c>
      <c r="M48" s="2" t="s">
        <v>234</v>
      </c>
      <c r="N48" s="9">
        <f t="shared" si="0"/>
        <v>100</v>
      </c>
      <c r="O48" s="111"/>
      <c r="P48" s="34"/>
      <c r="Q48" s="62"/>
      <c r="R48" s="111"/>
      <c r="S48" s="34"/>
      <c r="T48" s="34"/>
      <c r="U48" s="34"/>
      <c r="V48" s="34"/>
      <c r="W48" s="34"/>
      <c r="X48" s="34"/>
      <c r="Y48" s="34"/>
    </row>
    <row r="49" spans="1:25" ht="34.5" customHeight="1">
      <c r="A49" s="4">
        <v>33</v>
      </c>
      <c r="B49" s="2">
        <v>425227</v>
      </c>
      <c r="C49" s="8" t="s">
        <v>46</v>
      </c>
      <c r="D49" s="203"/>
      <c r="E49" s="7">
        <v>100</v>
      </c>
      <c r="F49" s="7"/>
      <c r="G49" s="112">
        <f>E49+F49</f>
        <v>100</v>
      </c>
      <c r="H49" s="9"/>
      <c r="I49" s="9"/>
      <c r="J49" s="112">
        <f t="shared" si="1"/>
        <v>100</v>
      </c>
      <c r="K49" s="2" t="s">
        <v>243</v>
      </c>
      <c r="L49" s="2" t="s">
        <v>232</v>
      </c>
      <c r="M49" s="2" t="s">
        <v>234</v>
      </c>
      <c r="N49" s="9">
        <f t="shared" si="0"/>
        <v>100</v>
      </c>
      <c r="O49" s="111"/>
      <c r="P49" s="34"/>
      <c r="Q49" s="62"/>
      <c r="R49" s="111"/>
      <c r="S49" s="34"/>
      <c r="T49" s="34"/>
      <c r="U49" s="34"/>
      <c r="V49" s="34"/>
      <c r="W49" s="34"/>
      <c r="X49" s="34"/>
      <c r="Y49" s="34"/>
    </row>
    <row r="50" spans="1:25" ht="34.5" customHeight="1">
      <c r="A50" s="4">
        <v>34</v>
      </c>
      <c r="B50" s="2">
        <v>425229</v>
      </c>
      <c r="C50" s="8" t="s">
        <v>84</v>
      </c>
      <c r="D50" s="203"/>
      <c r="E50" s="7">
        <v>400</v>
      </c>
      <c r="F50" s="7"/>
      <c r="G50" s="112">
        <f>E50+F50</f>
        <v>400</v>
      </c>
      <c r="H50" s="9"/>
      <c r="I50" s="9"/>
      <c r="J50" s="112">
        <f t="shared" si="1"/>
        <v>400</v>
      </c>
      <c r="K50" s="2" t="s">
        <v>243</v>
      </c>
      <c r="L50" s="2" t="s">
        <v>232</v>
      </c>
      <c r="M50" s="2" t="s">
        <v>234</v>
      </c>
      <c r="N50" s="9">
        <f t="shared" si="0"/>
        <v>400</v>
      </c>
      <c r="O50" s="111"/>
      <c r="P50" s="34"/>
      <c r="Q50" s="62"/>
      <c r="R50" s="111"/>
      <c r="S50" s="34"/>
      <c r="T50" s="34"/>
      <c r="U50" s="34"/>
      <c r="V50" s="34"/>
      <c r="W50" s="34"/>
      <c r="X50" s="34"/>
      <c r="Y50" s="34"/>
    </row>
    <row r="51" spans="1:25" ht="34.5" customHeight="1">
      <c r="A51" s="137"/>
      <c r="B51" s="137"/>
      <c r="C51" s="138" t="s">
        <v>145</v>
      </c>
      <c r="D51" s="204"/>
      <c r="E51" s="143">
        <f>E52</f>
        <v>400</v>
      </c>
      <c r="F51" s="143">
        <f>F52</f>
        <v>0</v>
      </c>
      <c r="G51" s="140">
        <f>G52</f>
        <v>990</v>
      </c>
      <c r="H51" s="140"/>
      <c r="I51" s="140"/>
      <c r="J51" s="140">
        <f>J52</f>
        <v>990</v>
      </c>
      <c r="K51" s="150"/>
      <c r="L51" s="150"/>
      <c r="M51" s="150"/>
      <c r="N51" s="140">
        <f t="shared" si="0"/>
        <v>990</v>
      </c>
      <c r="O51" s="111"/>
      <c r="P51" s="34"/>
      <c r="Q51" s="62"/>
      <c r="R51" s="111"/>
      <c r="S51" s="34"/>
      <c r="T51" s="34"/>
      <c r="U51" s="34"/>
      <c r="V51" s="34"/>
      <c r="W51" s="34"/>
      <c r="X51" s="34"/>
      <c r="Y51" s="34"/>
    </row>
    <row r="52" spans="1:25" ht="34.5" customHeight="1">
      <c r="A52" s="4">
        <v>35</v>
      </c>
      <c r="B52" s="2">
        <v>425291</v>
      </c>
      <c r="C52" s="8" t="s">
        <v>175</v>
      </c>
      <c r="D52" s="203"/>
      <c r="E52" s="7">
        <v>400</v>
      </c>
      <c r="F52" s="7"/>
      <c r="G52" s="112">
        <v>990</v>
      </c>
      <c r="H52" s="9"/>
      <c r="I52" s="9"/>
      <c r="J52" s="112">
        <f t="shared" si="1"/>
        <v>990</v>
      </c>
      <c r="K52" s="2" t="s">
        <v>243</v>
      </c>
      <c r="L52" s="2" t="s">
        <v>232</v>
      </c>
      <c r="M52" s="2" t="s">
        <v>234</v>
      </c>
      <c r="N52" s="9">
        <f t="shared" si="0"/>
        <v>990</v>
      </c>
      <c r="O52" s="111"/>
      <c r="P52" s="34"/>
      <c r="Q52" s="62"/>
      <c r="R52" s="111"/>
      <c r="S52" s="34"/>
      <c r="T52" s="34"/>
      <c r="U52" s="34"/>
      <c r="V52" s="34"/>
      <c r="W52" s="34"/>
      <c r="X52" s="34"/>
      <c r="Y52" s="34"/>
    </row>
    <row r="53" spans="1:25" ht="34.5" customHeight="1">
      <c r="A53" s="137"/>
      <c r="B53" s="137"/>
      <c r="C53" s="138" t="s">
        <v>87</v>
      </c>
      <c r="D53" s="150"/>
      <c r="E53" s="162">
        <f>E54+E58+E61+E67+E71+E74+E76</f>
        <v>75790</v>
      </c>
      <c r="F53" s="162">
        <f>F54+F58+F61+F67+F71+F74+F76</f>
        <v>0</v>
      </c>
      <c r="G53" s="140">
        <f>G54+G58+G61+G64+G67+G71+G74+G76</f>
        <v>78696</v>
      </c>
      <c r="H53" s="140" t="e">
        <f>H71</f>
        <v>#REF!</v>
      </c>
      <c r="I53" s="140">
        <f>I54+I64+I76+I58+I71+I74</f>
        <v>1208</v>
      </c>
      <c r="J53" s="140">
        <f>J54+J58+J61+J64+J67+J71+J74+J76</f>
        <v>79904</v>
      </c>
      <c r="K53" s="150"/>
      <c r="L53" s="150"/>
      <c r="M53" s="150"/>
      <c r="N53" s="140">
        <f t="shared" si="0"/>
        <v>79904</v>
      </c>
      <c r="O53" s="111"/>
      <c r="P53" s="34"/>
      <c r="Q53" s="62"/>
      <c r="R53" s="111"/>
      <c r="S53" s="34"/>
      <c r="T53" s="34"/>
      <c r="U53" s="34"/>
      <c r="V53" s="34"/>
      <c r="W53" s="34"/>
      <c r="X53" s="34"/>
      <c r="Y53" s="34"/>
    </row>
    <row r="54" spans="1:25" s="1" customFormat="1" ht="34.5" customHeight="1">
      <c r="A54" s="137"/>
      <c r="B54" s="137"/>
      <c r="C54" s="138" t="s">
        <v>88</v>
      </c>
      <c r="D54" s="137"/>
      <c r="E54" s="143">
        <f>E55+E56+E57</f>
        <v>750</v>
      </c>
      <c r="F54" s="143">
        <f>F57</f>
        <v>0</v>
      </c>
      <c r="G54" s="140">
        <f>G55+G56+G57</f>
        <v>1550</v>
      </c>
      <c r="H54" s="140"/>
      <c r="I54" s="140">
        <f>I56</f>
        <v>125</v>
      </c>
      <c r="J54" s="140">
        <f aca="true" t="shared" si="2" ref="J54:J60">G54+I54</f>
        <v>1675</v>
      </c>
      <c r="K54" s="137"/>
      <c r="L54" s="150" t="s">
        <v>232</v>
      </c>
      <c r="M54" s="150" t="s">
        <v>234</v>
      </c>
      <c r="N54" s="140">
        <f t="shared" si="0"/>
        <v>1675</v>
      </c>
      <c r="O54" s="114"/>
      <c r="P54" s="33"/>
      <c r="Q54" s="61"/>
      <c r="R54" s="114"/>
      <c r="S54" s="33"/>
      <c r="T54" s="33"/>
      <c r="U54" s="33"/>
      <c r="V54" s="33"/>
      <c r="W54" s="33"/>
      <c r="X54" s="33"/>
      <c r="Y54" s="33"/>
    </row>
    <row r="55" spans="1:25" s="1" customFormat="1" ht="34.5" customHeight="1">
      <c r="A55" s="4">
        <v>36</v>
      </c>
      <c r="B55" s="2">
        <v>426121</v>
      </c>
      <c r="C55" s="8" t="s">
        <v>174</v>
      </c>
      <c r="D55" s="4"/>
      <c r="E55" s="7">
        <v>150</v>
      </c>
      <c r="F55" s="3"/>
      <c r="G55" s="112">
        <v>550</v>
      </c>
      <c r="H55" s="9"/>
      <c r="I55" s="9"/>
      <c r="J55" s="112">
        <f t="shared" si="2"/>
        <v>550</v>
      </c>
      <c r="K55" s="2" t="s">
        <v>243</v>
      </c>
      <c r="L55" s="2" t="s">
        <v>232</v>
      </c>
      <c r="M55" s="2" t="s">
        <v>234</v>
      </c>
      <c r="N55" s="9">
        <f t="shared" si="0"/>
        <v>550</v>
      </c>
      <c r="O55" s="114"/>
      <c r="P55" s="33"/>
      <c r="Q55" s="61"/>
      <c r="R55" s="114"/>
      <c r="S55" s="33"/>
      <c r="T55" s="33"/>
      <c r="U55" s="33"/>
      <c r="V55" s="33"/>
      <c r="W55" s="33"/>
      <c r="X55" s="33"/>
      <c r="Y55" s="33"/>
    </row>
    <row r="56" spans="1:25" s="1" customFormat="1" ht="34.5" customHeight="1">
      <c r="A56" s="4">
        <v>37</v>
      </c>
      <c r="B56" s="2">
        <v>426124</v>
      </c>
      <c r="C56" s="8" t="s">
        <v>89</v>
      </c>
      <c r="D56" s="4"/>
      <c r="E56" s="7">
        <v>350</v>
      </c>
      <c r="F56" s="3"/>
      <c r="G56" s="112">
        <v>500</v>
      </c>
      <c r="H56" s="9"/>
      <c r="I56" s="9">
        <v>125</v>
      </c>
      <c r="J56" s="112">
        <f t="shared" si="2"/>
        <v>625</v>
      </c>
      <c r="K56" s="2" t="s">
        <v>243</v>
      </c>
      <c r="L56" s="2" t="s">
        <v>232</v>
      </c>
      <c r="M56" s="2" t="s">
        <v>234</v>
      </c>
      <c r="N56" s="9">
        <f t="shared" si="0"/>
        <v>625</v>
      </c>
      <c r="O56" s="114"/>
      <c r="P56" s="33"/>
      <c r="Q56" s="61"/>
      <c r="R56" s="114"/>
      <c r="S56" s="33"/>
      <c r="T56" s="33"/>
      <c r="U56" s="33"/>
      <c r="V56" s="33"/>
      <c r="W56" s="33"/>
      <c r="X56" s="33"/>
      <c r="Y56" s="33"/>
    </row>
    <row r="57" spans="1:25" ht="34.5" customHeight="1" thickBot="1">
      <c r="A57" s="4">
        <v>38</v>
      </c>
      <c r="B57" s="2">
        <v>426191</v>
      </c>
      <c r="C57" s="41" t="s">
        <v>164</v>
      </c>
      <c r="D57" s="2"/>
      <c r="E57" s="7">
        <v>250</v>
      </c>
      <c r="F57" s="7"/>
      <c r="G57" s="104">
        <v>500</v>
      </c>
      <c r="H57" s="9"/>
      <c r="I57" s="9"/>
      <c r="J57" s="112">
        <f t="shared" si="2"/>
        <v>500</v>
      </c>
      <c r="K57" s="2" t="s">
        <v>243</v>
      </c>
      <c r="L57" s="2" t="s">
        <v>232</v>
      </c>
      <c r="M57" s="2" t="s">
        <v>234</v>
      </c>
      <c r="N57" s="9">
        <f t="shared" si="0"/>
        <v>500</v>
      </c>
      <c r="O57" s="111"/>
      <c r="P57" s="34"/>
      <c r="Q57" s="62"/>
      <c r="R57" s="111"/>
      <c r="S57" s="34"/>
      <c r="T57" s="34"/>
      <c r="U57" s="34"/>
      <c r="V57" s="34"/>
      <c r="W57" s="34"/>
      <c r="X57" s="34"/>
      <c r="Y57" s="34"/>
    </row>
    <row r="58" spans="1:25" s="1" customFormat="1" ht="34.5" customHeight="1">
      <c r="A58" s="137"/>
      <c r="B58" s="137"/>
      <c r="C58" s="138" t="s">
        <v>90</v>
      </c>
      <c r="D58" s="137"/>
      <c r="E58" s="143">
        <f>E59+E60</f>
        <v>133</v>
      </c>
      <c r="F58" s="143">
        <f>F59+F60</f>
        <v>0</v>
      </c>
      <c r="G58" s="140">
        <f>G59+G60</f>
        <v>133</v>
      </c>
      <c r="H58" s="140"/>
      <c r="I58" s="140">
        <f>I59+I60</f>
        <v>83</v>
      </c>
      <c r="J58" s="140">
        <f t="shared" si="2"/>
        <v>216</v>
      </c>
      <c r="K58" s="137"/>
      <c r="L58" s="150"/>
      <c r="M58" s="137"/>
      <c r="N58" s="140">
        <f t="shared" si="0"/>
        <v>216</v>
      </c>
      <c r="O58" s="114"/>
      <c r="P58" s="33"/>
      <c r="Q58" s="61"/>
      <c r="R58" s="114"/>
      <c r="S58" s="33"/>
      <c r="T58" s="33"/>
      <c r="U58" s="33"/>
      <c r="V58" s="33"/>
      <c r="W58" s="33"/>
      <c r="X58" s="33"/>
      <c r="Y58" s="33"/>
    </row>
    <row r="59" spans="1:25" ht="34.5" customHeight="1">
      <c r="A59" s="4">
        <v>39</v>
      </c>
      <c r="B59" s="2">
        <v>426211</v>
      </c>
      <c r="C59" s="8" t="s">
        <v>91</v>
      </c>
      <c r="D59" s="2"/>
      <c r="E59" s="7">
        <v>50</v>
      </c>
      <c r="F59" s="7"/>
      <c r="G59" s="112">
        <f>E59+F59</f>
        <v>50</v>
      </c>
      <c r="H59" s="9"/>
      <c r="I59" s="9">
        <v>83</v>
      </c>
      <c r="J59" s="112">
        <f t="shared" si="2"/>
        <v>133</v>
      </c>
      <c r="K59" s="2" t="s">
        <v>243</v>
      </c>
      <c r="L59" s="2" t="s">
        <v>232</v>
      </c>
      <c r="M59" s="2" t="s">
        <v>234</v>
      </c>
      <c r="N59" s="9">
        <f t="shared" si="0"/>
        <v>133</v>
      </c>
      <c r="O59" s="111"/>
      <c r="P59" s="34"/>
      <c r="Q59" s="62"/>
      <c r="R59" s="111"/>
      <c r="S59" s="34"/>
      <c r="T59" s="34"/>
      <c r="U59" s="34"/>
      <c r="V59" s="34"/>
      <c r="W59" s="34"/>
      <c r="X59" s="34"/>
      <c r="Y59" s="34"/>
    </row>
    <row r="60" spans="1:25" ht="34.5" customHeight="1">
      <c r="A60" s="4">
        <v>40</v>
      </c>
      <c r="B60" s="2">
        <v>426221</v>
      </c>
      <c r="C60" s="8" t="s">
        <v>92</v>
      </c>
      <c r="D60" s="2"/>
      <c r="E60" s="7">
        <v>83</v>
      </c>
      <c r="F60" s="7"/>
      <c r="G60" s="112">
        <f>E60+F60</f>
        <v>83</v>
      </c>
      <c r="H60" s="9"/>
      <c r="I60" s="9"/>
      <c r="J60" s="112">
        <f t="shared" si="2"/>
        <v>83</v>
      </c>
      <c r="K60" s="2" t="s">
        <v>243</v>
      </c>
      <c r="L60" s="2" t="s">
        <v>232</v>
      </c>
      <c r="M60" s="2" t="s">
        <v>234</v>
      </c>
      <c r="N60" s="9">
        <f t="shared" si="0"/>
        <v>83</v>
      </c>
      <c r="O60" s="111"/>
      <c r="P60" s="34"/>
      <c r="Q60" s="62"/>
      <c r="R60" s="111"/>
      <c r="S60" s="34"/>
      <c r="T60" s="34"/>
      <c r="U60" s="34"/>
      <c r="V60" s="34"/>
      <c r="W60" s="34"/>
      <c r="X60" s="34"/>
      <c r="Y60" s="34"/>
    </row>
    <row r="61" spans="1:25" s="1" customFormat="1" ht="34.5" customHeight="1">
      <c r="A61" s="137"/>
      <c r="B61" s="137"/>
      <c r="C61" s="138" t="s">
        <v>93</v>
      </c>
      <c r="D61" s="137"/>
      <c r="E61" s="143">
        <f>E62+E63</f>
        <v>680</v>
      </c>
      <c r="F61" s="143">
        <f>F62+F63</f>
        <v>0</v>
      </c>
      <c r="G61" s="140">
        <f>G62+G63</f>
        <v>680</v>
      </c>
      <c r="H61" s="140"/>
      <c r="I61" s="140"/>
      <c r="J61" s="140">
        <f>J62+J63</f>
        <v>680</v>
      </c>
      <c r="K61" s="137"/>
      <c r="L61" s="137"/>
      <c r="M61" s="137"/>
      <c r="N61" s="140">
        <f t="shared" si="0"/>
        <v>680</v>
      </c>
      <c r="O61" s="114"/>
      <c r="P61" s="33"/>
      <c r="Q61" s="61"/>
      <c r="R61" s="114"/>
      <c r="S61" s="33"/>
      <c r="T61" s="33"/>
      <c r="U61" s="33"/>
      <c r="V61" s="33"/>
      <c r="W61" s="33"/>
      <c r="X61" s="33"/>
      <c r="Y61" s="33"/>
    </row>
    <row r="62" spans="1:25" ht="34.5" customHeight="1">
      <c r="A62" s="4">
        <v>41</v>
      </c>
      <c r="B62" s="2">
        <v>426311</v>
      </c>
      <c r="C62" s="8" t="s">
        <v>94</v>
      </c>
      <c r="D62" s="3"/>
      <c r="E62" s="7">
        <v>350</v>
      </c>
      <c r="F62" s="7"/>
      <c r="G62" s="112">
        <f>E62+F62</f>
        <v>350</v>
      </c>
      <c r="H62" s="9"/>
      <c r="I62" s="9"/>
      <c r="J62" s="112">
        <f>G62+I62</f>
        <v>350</v>
      </c>
      <c r="K62" s="2" t="s">
        <v>243</v>
      </c>
      <c r="L62" s="2" t="s">
        <v>232</v>
      </c>
      <c r="M62" s="2" t="s">
        <v>234</v>
      </c>
      <c r="N62" s="9">
        <f t="shared" si="0"/>
        <v>350</v>
      </c>
      <c r="O62" s="111"/>
      <c r="P62" s="34"/>
      <c r="Q62" s="62"/>
      <c r="R62" s="111"/>
      <c r="S62" s="34"/>
      <c r="T62" s="34"/>
      <c r="U62" s="34"/>
      <c r="V62" s="34"/>
      <c r="W62" s="34"/>
      <c r="X62" s="34"/>
      <c r="Y62" s="34"/>
    </row>
    <row r="63" spans="1:25" ht="34.5" customHeight="1">
      <c r="A63" s="4">
        <v>42</v>
      </c>
      <c r="B63" s="2">
        <v>426312</v>
      </c>
      <c r="C63" s="8" t="s">
        <v>95</v>
      </c>
      <c r="D63" s="2"/>
      <c r="E63" s="7">
        <v>330</v>
      </c>
      <c r="F63" s="7"/>
      <c r="G63" s="112">
        <f>E63+F63</f>
        <v>330</v>
      </c>
      <c r="H63" s="9"/>
      <c r="I63" s="9"/>
      <c r="J63" s="112">
        <f>G63+I63</f>
        <v>330</v>
      </c>
      <c r="K63" s="2" t="s">
        <v>243</v>
      </c>
      <c r="L63" s="2" t="s">
        <v>232</v>
      </c>
      <c r="M63" s="2" t="s">
        <v>234</v>
      </c>
      <c r="N63" s="9">
        <f t="shared" si="0"/>
        <v>330</v>
      </c>
      <c r="O63" s="111"/>
      <c r="P63" s="34"/>
      <c r="Q63" s="62"/>
      <c r="R63" s="111"/>
      <c r="S63" s="34"/>
      <c r="T63" s="34"/>
      <c r="U63" s="34"/>
      <c r="V63" s="34"/>
      <c r="W63" s="34"/>
      <c r="X63" s="34"/>
      <c r="Y63" s="34"/>
    </row>
    <row r="64" spans="1:25" ht="34.5" customHeight="1">
      <c r="A64" s="137"/>
      <c r="B64" s="150"/>
      <c r="C64" s="138" t="s">
        <v>96</v>
      </c>
      <c r="D64" s="143"/>
      <c r="E64" s="140">
        <f>+E65+E66</f>
        <v>600</v>
      </c>
      <c r="F64" s="136"/>
      <c r="G64" s="140">
        <f>G65+G66</f>
        <v>990</v>
      </c>
      <c r="H64" s="140"/>
      <c r="I64" s="140">
        <f>I66</f>
        <v>0</v>
      </c>
      <c r="J64" s="140">
        <f>G64+I64</f>
        <v>990</v>
      </c>
      <c r="K64" s="150"/>
      <c r="L64" s="150"/>
      <c r="M64" s="150"/>
      <c r="N64" s="140">
        <f t="shared" si="0"/>
        <v>990</v>
      </c>
      <c r="O64" s="111"/>
      <c r="P64" s="34"/>
      <c r="Q64" s="62"/>
      <c r="R64" s="111"/>
      <c r="S64" s="34"/>
      <c r="T64" s="34"/>
      <c r="U64" s="34"/>
      <c r="V64" s="34"/>
      <c r="W64" s="34"/>
      <c r="X64" s="34"/>
      <c r="Y64" s="34"/>
    </row>
    <row r="65" spans="1:25" ht="34.5" customHeight="1">
      <c r="A65" s="4">
        <v>43</v>
      </c>
      <c r="B65" s="2">
        <v>426413</v>
      </c>
      <c r="C65" s="8" t="s">
        <v>7</v>
      </c>
      <c r="D65" s="10"/>
      <c r="E65" s="13">
        <v>300</v>
      </c>
      <c r="F65" s="7"/>
      <c r="G65" s="112">
        <v>300</v>
      </c>
      <c r="H65" s="9"/>
      <c r="I65" s="9"/>
      <c r="J65" s="112">
        <f>G65+I65</f>
        <v>300</v>
      </c>
      <c r="K65" s="2" t="s">
        <v>243</v>
      </c>
      <c r="L65" s="2" t="s">
        <v>232</v>
      </c>
      <c r="M65" s="2" t="s">
        <v>234</v>
      </c>
      <c r="N65" s="9">
        <f t="shared" si="0"/>
        <v>300</v>
      </c>
      <c r="O65" s="111"/>
      <c r="P65" s="34"/>
      <c r="Q65" s="62"/>
      <c r="R65" s="111"/>
      <c r="S65" s="34"/>
      <c r="T65" s="34"/>
      <c r="U65" s="34"/>
      <c r="V65" s="34"/>
      <c r="W65" s="34"/>
      <c r="X65" s="34"/>
      <c r="Y65" s="34"/>
    </row>
    <row r="66" spans="1:25" ht="34.5" customHeight="1">
      <c r="A66" s="4">
        <v>44</v>
      </c>
      <c r="B66" s="2">
        <v>426491</v>
      </c>
      <c r="C66" s="8" t="s">
        <v>97</v>
      </c>
      <c r="D66" s="10"/>
      <c r="E66" s="13">
        <v>300</v>
      </c>
      <c r="F66" s="7"/>
      <c r="G66" s="104">
        <v>690</v>
      </c>
      <c r="H66" s="9"/>
      <c r="I66" s="9"/>
      <c r="J66" s="112">
        <f>G66+I66</f>
        <v>690</v>
      </c>
      <c r="K66" s="2" t="s">
        <v>243</v>
      </c>
      <c r="L66" s="2" t="s">
        <v>232</v>
      </c>
      <c r="M66" s="2" t="s">
        <v>234</v>
      </c>
      <c r="N66" s="9">
        <f t="shared" si="0"/>
        <v>690</v>
      </c>
      <c r="O66" s="111"/>
      <c r="P66" s="34"/>
      <c r="Q66" s="62"/>
      <c r="R66" s="111"/>
      <c r="S66" s="34"/>
      <c r="T66" s="34"/>
      <c r="U66" s="34"/>
      <c r="V66" s="34"/>
      <c r="W66" s="34"/>
      <c r="X66" s="34"/>
      <c r="Y66" s="34"/>
    </row>
    <row r="67" spans="1:25" s="1" customFormat="1" ht="34.5" customHeight="1">
      <c r="A67" s="137"/>
      <c r="B67" s="137"/>
      <c r="C67" s="138" t="s">
        <v>98</v>
      </c>
      <c r="D67" s="137"/>
      <c r="E67" s="143">
        <f>E68+E69+E70</f>
        <v>696</v>
      </c>
      <c r="F67" s="143">
        <f>F68+F69+F70</f>
        <v>0</v>
      </c>
      <c r="G67" s="140">
        <f>G68+G69+G70</f>
        <v>696</v>
      </c>
      <c r="H67" s="140"/>
      <c r="I67" s="140"/>
      <c r="J67" s="140">
        <f>J68+J69+J70</f>
        <v>696</v>
      </c>
      <c r="K67" s="137"/>
      <c r="L67" s="137"/>
      <c r="M67" s="137"/>
      <c r="N67" s="140">
        <f t="shared" si="0"/>
        <v>696</v>
      </c>
      <c r="O67" s="114"/>
      <c r="P67" s="33"/>
      <c r="Q67" s="61"/>
      <c r="R67" s="114"/>
      <c r="S67" s="33"/>
      <c r="T67" s="33"/>
      <c r="U67" s="33"/>
      <c r="V67" s="33"/>
      <c r="W67" s="33"/>
      <c r="X67" s="33"/>
      <c r="Y67" s="33"/>
    </row>
    <row r="68" spans="1:25" ht="34.5" customHeight="1">
      <c r="A68" s="4">
        <v>45</v>
      </c>
      <c r="B68" s="2">
        <v>426531</v>
      </c>
      <c r="C68" s="8" t="s">
        <v>18</v>
      </c>
      <c r="D68" s="2"/>
      <c r="E68" s="7">
        <v>208</v>
      </c>
      <c r="F68" s="7"/>
      <c r="G68" s="112">
        <f>E68+F68</f>
        <v>208</v>
      </c>
      <c r="H68" s="9"/>
      <c r="I68" s="9"/>
      <c r="J68" s="112">
        <f aca="true" t="shared" si="3" ref="J68:J81">G68+I68</f>
        <v>208</v>
      </c>
      <c r="K68" s="2" t="s">
        <v>243</v>
      </c>
      <c r="L68" s="2" t="s">
        <v>232</v>
      </c>
      <c r="M68" s="2" t="s">
        <v>234</v>
      </c>
      <c r="N68" s="9">
        <f t="shared" si="0"/>
        <v>208</v>
      </c>
      <c r="O68" s="111"/>
      <c r="P68" s="34"/>
      <c r="Q68" s="62"/>
      <c r="R68" s="111"/>
      <c r="S68" s="34"/>
      <c r="T68" s="34"/>
      <c r="U68" s="34"/>
      <c r="V68" s="34"/>
      <c r="W68" s="34"/>
      <c r="X68" s="34"/>
      <c r="Y68" s="34"/>
    </row>
    <row r="69" spans="1:25" ht="34.5" customHeight="1">
      <c r="A69" s="4">
        <v>46</v>
      </c>
      <c r="B69" s="2">
        <v>426541</v>
      </c>
      <c r="C69" s="8" t="s">
        <v>19</v>
      </c>
      <c r="D69" s="2"/>
      <c r="E69" s="7">
        <v>208</v>
      </c>
      <c r="F69" s="7"/>
      <c r="G69" s="112">
        <f>E69+F69</f>
        <v>208</v>
      </c>
      <c r="H69" s="9"/>
      <c r="I69" s="9"/>
      <c r="J69" s="112">
        <f t="shared" si="3"/>
        <v>208</v>
      </c>
      <c r="K69" s="2" t="s">
        <v>243</v>
      </c>
      <c r="L69" s="2" t="s">
        <v>232</v>
      </c>
      <c r="M69" s="2" t="s">
        <v>234</v>
      </c>
      <c r="N69" s="9">
        <f t="shared" si="0"/>
        <v>208</v>
      </c>
      <c r="O69" s="111"/>
      <c r="P69" s="34"/>
      <c r="Q69" s="62"/>
      <c r="R69" s="111"/>
      <c r="S69" s="34"/>
      <c r="T69" s="34"/>
      <c r="U69" s="34"/>
      <c r="V69" s="34"/>
      <c r="W69" s="34"/>
      <c r="X69" s="34"/>
      <c r="Y69" s="34"/>
    </row>
    <row r="70" spans="1:25" ht="34.5" customHeight="1">
      <c r="A70" s="4">
        <v>47</v>
      </c>
      <c r="B70" s="2">
        <v>426591</v>
      </c>
      <c r="C70" s="8" t="s">
        <v>99</v>
      </c>
      <c r="D70" s="2"/>
      <c r="E70" s="7">
        <v>280</v>
      </c>
      <c r="F70" s="7"/>
      <c r="G70" s="112">
        <f>E70+F70</f>
        <v>280</v>
      </c>
      <c r="H70" s="9"/>
      <c r="I70" s="9"/>
      <c r="J70" s="112">
        <f t="shared" si="3"/>
        <v>280</v>
      </c>
      <c r="K70" s="2" t="s">
        <v>243</v>
      </c>
      <c r="L70" s="2" t="s">
        <v>232</v>
      </c>
      <c r="M70" s="2" t="s">
        <v>234</v>
      </c>
      <c r="N70" s="9">
        <f t="shared" si="0"/>
        <v>280</v>
      </c>
      <c r="O70" s="111"/>
      <c r="P70" s="34"/>
      <c r="Q70" s="62"/>
      <c r="R70" s="111"/>
      <c r="S70" s="34"/>
      <c r="T70" s="34"/>
      <c r="U70" s="34"/>
      <c r="V70" s="34"/>
      <c r="W70" s="34"/>
      <c r="X70" s="34"/>
      <c r="Y70" s="34"/>
    </row>
    <row r="71" spans="1:25" s="1" customFormat="1" ht="34.5" customHeight="1">
      <c r="A71" s="137"/>
      <c r="B71" s="137"/>
      <c r="C71" s="138" t="s">
        <v>100</v>
      </c>
      <c r="D71" s="137"/>
      <c r="E71" s="143">
        <f>E73+E72</f>
        <v>72025</v>
      </c>
      <c r="F71" s="143">
        <f>F73+F72</f>
        <v>0</v>
      </c>
      <c r="G71" s="140">
        <f>G72+G73</f>
        <v>72083</v>
      </c>
      <c r="H71" s="140" t="e">
        <f>H72+#REF!</f>
        <v>#REF!</v>
      </c>
      <c r="I71" s="140">
        <f>I72+I73</f>
        <v>167</v>
      </c>
      <c r="J71" s="140">
        <f t="shared" si="3"/>
        <v>72250</v>
      </c>
      <c r="K71" s="137"/>
      <c r="L71" s="137"/>
      <c r="M71" s="137"/>
      <c r="N71" s="140">
        <f t="shared" si="0"/>
        <v>72250</v>
      </c>
      <c r="O71" s="114"/>
      <c r="P71" s="33"/>
      <c r="Q71" s="61"/>
      <c r="R71" s="114"/>
      <c r="S71" s="33"/>
      <c r="T71" s="33"/>
      <c r="U71" s="33"/>
      <c r="V71" s="33"/>
      <c r="W71" s="33"/>
      <c r="X71" s="33"/>
      <c r="Y71" s="33"/>
    </row>
    <row r="72" spans="1:25" s="1" customFormat="1" ht="34.5" customHeight="1">
      <c r="A72" s="4">
        <v>48</v>
      </c>
      <c r="B72" s="2">
        <v>426751</v>
      </c>
      <c r="C72" s="8" t="s">
        <v>177</v>
      </c>
      <c r="D72" s="4"/>
      <c r="E72" s="7">
        <v>72000</v>
      </c>
      <c r="F72" s="7"/>
      <c r="G72" s="112">
        <v>72000</v>
      </c>
      <c r="H72" s="9"/>
      <c r="I72" s="9"/>
      <c r="J72" s="112">
        <f t="shared" si="3"/>
        <v>72000</v>
      </c>
      <c r="K72" s="2" t="s">
        <v>244</v>
      </c>
      <c r="L72" s="2" t="s">
        <v>232</v>
      </c>
      <c r="M72" s="2" t="s">
        <v>234</v>
      </c>
      <c r="N72" s="9">
        <f t="shared" si="0"/>
        <v>72000</v>
      </c>
      <c r="O72" s="114"/>
      <c r="P72" s="33"/>
      <c r="Q72" s="61"/>
      <c r="R72" s="114"/>
      <c r="S72" s="33"/>
      <c r="T72" s="33"/>
      <c r="U72" s="33"/>
      <c r="V72" s="33"/>
      <c r="W72" s="33"/>
      <c r="X72" s="33"/>
      <c r="Y72" s="33"/>
    </row>
    <row r="73" spans="1:25" ht="34.5" customHeight="1">
      <c r="A73" s="4">
        <v>49</v>
      </c>
      <c r="B73" s="2">
        <v>4267511</v>
      </c>
      <c r="C73" s="8" t="s">
        <v>37</v>
      </c>
      <c r="D73" s="2"/>
      <c r="E73" s="7">
        <v>25</v>
      </c>
      <c r="F73" s="7"/>
      <c r="G73" s="112">
        <v>83</v>
      </c>
      <c r="H73" s="9"/>
      <c r="I73" s="9">
        <v>167</v>
      </c>
      <c r="J73" s="112">
        <f t="shared" si="3"/>
        <v>250</v>
      </c>
      <c r="K73" s="2" t="s">
        <v>243</v>
      </c>
      <c r="L73" s="2" t="s">
        <v>232</v>
      </c>
      <c r="M73" s="2" t="s">
        <v>234</v>
      </c>
      <c r="N73" s="9">
        <f t="shared" si="0"/>
        <v>250</v>
      </c>
      <c r="O73" s="111"/>
      <c r="P73" s="34"/>
      <c r="Q73" s="62"/>
      <c r="R73" s="111"/>
      <c r="S73" s="34"/>
      <c r="T73" s="34"/>
      <c r="U73" s="34"/>
      <c r="V73" s="34"/>
      <c r="W73" s="34"/>
      <c r="X73" s="34"/>
      <c r="Y73" s="34"/>
    </row>
    <row r="74" spans="1:25" ht="34.5" customHeight="1">
      <c r="A74" s="137"/>
      <c r="B74" s="137"/>
      <c r="C74" s="138" t="s">
        <v>110</v>
      </c>
      <c r="D74" s="137"/>
      <c r="E74" s="143">
        <f>E75</f>
        <v>83</v>
      </c>
      <c r="F74" s="143">
        <f>F75</f>
        <v>0</v>
      </c>
      <c r="G74" s="140">
        <f>G75</f>
        <v>83</v>
      </c>
      <c r="H74" s="140"/>
      <c r="I74" s="140">
        <f>I75</f>
        <v>167</v>
      </c>
      <c r="J74" s="140">
        <f t="shared" si="3"/>
        <v>250</v>
      </c>
      <c r="K74" s="137"/>
      <c r="L74" s="137"/>
      <c r="M74" s="137"/>
      <c r="N74" s="140">
        <f t="shared" si="0"/>
        <v>250</v>
      </c>
      <c r="O74" s="111"/>
      <c r="P74" s="34"/>
      <c r="Q74" s="62"/>
      <c r="R74" s="111"/>
      <c r="S74" s="34"/>
      <c r="T74" s="34"/>
      <c r="U74" s="34"/>
      <c r="V74" s="34"/>
      <c r="W74" s="34"/>
      <c r="X74" s="34"/>
      <c r="Y74" s="34"/>
    </row>
    <row r="75" spans="1:25" s="1" customFormat="1" ht="34.5" customHeight="1">
      <c r="A75" s="4">
        <v>50</v>
      </c>
      <c r="B75" s="2">
        <v>426829</v>
      </c>
      <c r="C75" s="8" t="s">
        <v>217</v>
      </c>
      <c r="D75" s="2"/>
      <c r="E75" s="7">
        <v>83</v>
      </c>
      <c r="F75" s="7"/>
      <c r="G75" s="112">
        <f>E75+F75</f>
        <v>83</v>
      </c>
      <c r="H75" s="9"/>
      <c r="I75" s="9">
        <v>167</v>
      </c>
      <c r="J75" s="112">
        <f t="shared" si="3"/>
        <v>250</v>
      </c>
      <c r="K75" s="2" t="s">
        <v>243</v>
      </c>
      <c r="L75" s="2" t="s">
        <v>232</v>
      </c>
      <c r="M75" s="2" t="s">
        <v>234</v>
      </c>
      <c r="N75" s="9">
        <f aca="true" t="shared" si="4" ref="N75:N95">J75</f>
        <v>250</v>
      </c>
      <c r="O75" s="114"/>
      <c r="P75" s="33"/>
      <c r="Q75" s="61"/>
      <c r="R75" s="114"/>
      <c r="S75" s="33"/>
      <c r="T75" s="33"/>
      <c r="U75" s="33"/>
      <c r="V75" s="33"/>
      <c r="W75" s="33"/>
      <c r="X75" s="33"/>
      <c r="Y75" s="33"/>
    </row>
    <row r="76" spans="1:25" ht="34.5" customHeight="1">
      <c r="A76" s="137"/>
      <c r="B76" s="137"/>
      <c r="C76" s="138" t="s">
        <v>112</v>
      </c>
      <c r="D76" s="137"/>
      <c r="E76" s="140">
        <f>E79+E80+E81+E77+E78</f>
        <v>1423</v>
      </c>
      <c r="F76" s="140">
        <f>F79+F80+F81</f>
        <v>0</v>
      </c>
      <c r="G76" s="140">
        <f>G77+G78+G79+G80+G81</f>
        <v>2481</v>
      </c>
      <c r="H76" s="140"/>
      <c r="I76" s="140">
        <f>I77+I78+I79+I80+I81</f>
        <v>666</v>
      </c>
      <c r="J76" s="140">
        <f t="shared" si="3"/>
        <v>3147</v>
      </c>
      <c r="K76" s="137"/>
      <c r="L76" s="137"/>
      <c r="M76" s="137"/>
      <c r="N76" s="140">
        <f t="shared" si="4"/>
        <v>3147</v>
      </c>
      <c r="O76" s="111"/>
      <c r="P76" s="34"/>
      <c r="Q76" s="62"/>
      <c r="R76" s="111"/>
      <c r="S76" s="34"/>
      <c r="T76" s="34"/>
      <c r="U76" s="34"/>
      <c r="V76" s="34"/>
      <c r="W76" s="34"/>
      <c r="X76" s="34"/>
      <c r="Y76" s="34"/>
    </row>
    <row r="77" spans="1:25" ht="34.5" customHeight="1">
      <c r="A77" s="4">
        <v>51</v>
      </c>
      <c r="B77" s="2">
        <v>426911</v>
      </c>
      <c r="C77" s="8" t="s">
        <v>32</v>
      </c>
      <c r="D77" s="3"/>
      <c r="E77" s="13">
        <v>370</v>
      </c>
      <c r="F77" s="9"/>
      <c r="G77" s="112">
        <v>770</v>
      </c>
      <c r="H77" s="9"/>
      <c r="I77" s="191"/>
      <c r="J77" s="112">
        <f t="shared" si="3"/>
        <v>770</v>
      </c>
      <c r="K77" s="2" t="s">
        <v>243</v>
      </c>
      <c r="L77" s="2" t="s">
        <v>232</v>
      </c>
      <c r="M77" s="2" t="s">
        <v>234</v>
      </c>
      <c r="N77" s="9">
        <f t="shared" si="4"/>
        <v>770</v>
      </c>
      <c r="O77" s="111"/>
      <c r="P77" s="34"/>
      <c r="Q77" s="62"/>
      <c r="R77" s="111"/>
      <c r="S77" s="34"/>
      <c r="T77" s="34"/>
      <c r="U77" s="34"/>
      <c r="V77" s="34"/>
      <c r="W77" s="34"/>
      <c r="X77" s="34"/>
      <c r="Y77" s="34"/>
    </row>
    <row r="78" spans="1:25" ht="34.5" customHeight="1">
      <c r="A78" s="4">
        <v>52</v>
      </c>
      <c r="B78" s="2">
        <v>426912</v>
      </c>
      <c r="C78" s="8" t="s">
        <v>146</v>
      </c>
      <c r="D78" s="3"/>
      <c r="E78" s="13">
        <v>370</v>
      </c>
      <c r="F78" s="9"/>
      <c r="G78" s="112">
        <f>E78</f>
        <v>370</v>
      </c>
      <c r="H78" s="9"/>
      <c r="I78" s="191">
        <v>333</v>
      </c>
      <c r="J78" s="112">
        <f t="shared" si="3"/>
        <v>703</v>
      </c>
      <c r="K78" s="2" t="s">
        <v>243</v>
      </c>
      <c r="L78" s="2" t="s">
        <v>232</v>
      </c>
      <c r="M78" s="2" t="s">
        <v>234</v>
      </c>
      <c r="N78" s="9">
        <f t="shared" si="4"/>
        <v>703</v>
      </c>
      <c r="O78" s="111"/>
      <c r="P78" s="34"/>
      <c r="Q78" s="62"/>
      <c r="R78" s="111"/>
      <c r="S78" s="34"/>
      <c r="T78" s="34"/>
      <c r="U78" s="34"/>
      <c r="V78" s="34"/>
      <c r="W78" s="34"/>
      <c r="X78" s="34"/>
      <c r="Y78" s="34"/>
    </row>
    <row r="79" spans="1:25" ht="34.5" customHeight="1">
      <c r="A79" s="4">
        <v>53</v>
      </c>
      <c r="B79" s="2">
        <v>426913</v>
      </c>
      <c r="C79" s="8" t="s">
        <v>21</v>
      </c>
      <c r="D79" s="2"/>
      <c r="E79" s="7">
        <v>292</v>
      </c>
      <c r="F79" s="7"/>
      <c r="G79" s="112">
        <v>950</v>
      </c>
      <c r="H79" s="9"/>
      <c r="I79" s="191"/>
      <c r="J79" s="112">
        <f t="shared" si="3"/>
        <v>950</v>
      </c>
      <c r="K79" s="2" t="s">
        <v>243</v>
      </c>
      <c r="L79" s="2" t="s">
        <v>232</v>
      </c>
      <c r="M79" s="2" t="s">
        <v>234</v>
      </c>
      <c r="N79" s="9">
        <f t="shared" si="4"/>
        <v>950</v>
      </c>
      <c r="O79" s="111"/>
      <c r="P79" s="34"/>
      <c r="Q79" s="62"/>
      <c r="R79" s="111"/>
      <c r="S79" s="34"/>
      <c r="T79" s="34"/>
      <c r="U79" s="34"/>
      <c r="V79" s="34"/>
      <c r="W79" s="34"/>
      <c r="X79" s="34"/>
      <c r="Y79" s="34"/>
    </row>
    <row r="80" spans="1:25" ht="34.5" customHeight="1">
      <c r="A80" s="4">
        <v>54</v>
      </c>
      <c r="B80" s="2">
        <v>426914</v>
      </c>
      <c r="C80" s="8" t="s">
        <v>20</v>
      </c>
      <c r="D80" s="2"/>
      <c r="E80" s="7">
        <v>58</v>
      </c>
      <c r="F80" s="7"/>
      <c r="G80" s="112">
        <f>E80+F80</f>
        <v>58</v>
      </c>
      <c r="H80" s="9"/>
      <c r="I80" s="9"/>
      <c r="J80" s="112">
        <f t="shared" si="3"/>
        <v>58</v>
      </c>
      <c r="K80" s="2" t="s">
        <v>243</v>
      </c>
      <c r="L80" s="2" t="s">
        <v>232</v>
      </c>
      <c r="M80" s="2" t="s">
        <v>234</v>
      </c>
      <c r="N80" s="9">
        <f t="shared" si="4"/>
        <v>58</v>
      </c>
      <c r="O80" s="111"/>
      <c r="P80" s="34"/>
      <c r="Q80" s="62"/>
      <c r="R80" s="111"/>
      <c r="S80" s="34"/>
      <c r="T80" s="34"/>
      <c r="U80" s="34"/>
      <c r="V80" s="34"/>
      <c r="W80" s="34"/>
      <c r="X80" s="34"/>
      <c r="Y80" s="34"/>
    </row>
    <row r="81" spans="1:25" ht="34.5" customHeight="1">
      <c r="A81" s="4">
        <v>55</v>
      </c>
      <c r="B81" s="2">
        <v>426915</v>
      </c>
      <c r="C81" s="8" t="s">
        <v>163</v>
      </c>
      <c r="D81" s="2"/>
      <c r="E81" s="7">
        <v>333</v>
      </c>
      <c r="F81" s="7"/>
      <c r="G81" s="112">
        <f>E81+F81</f>
        <v>333</v>
      </c>
      <c r="H81" s="9"/>
      <c r="I81" s="9">
        <v>333</v>
      </c>
      <c r="J81" s="112">
        <f t="shared" si="3"/>
        <v>666</v>
      </c>
      <c r="K81" s="2" t="s">
        <v>243</v>
      </c>
      <c r="L81" s="2" t="s">
        <v>232</v>
      </c>
      <c r="M81" s="2" t="s">
        <v>234</v>
      </c>
      <c r="N81" s="9">
        <f t="shared" si="4"/>
        <v>666</v>
      </c>
      <c r="O81" s="111"/>
      <c r="P81" s="34"/>
      <c r="Q81" s="62"/>
      <c r="R81" s="111"/>
      <c r="S81" s="34"/>
      <c r="T81" s="34"/>
      <c r="U81" s="34"/>
      <c r="V81" s="34"/>
      <c r="W81" s="34"/>
      <c r="X81" s="34"/>
      <c r="Y81" s="34"/>
    </row>
    <row r="82" spans="1:25" ht="34.5" customHeight="1">
      <c r="A82" s="137"/>
      <c r="B82" s="137"/>
      <c r="C82" s="138" t="s">
        <v>176</v>
      </c>
      <c r="D82" s="150"/>
      <c r="E82" s="162">
        <f>E83+E88</f>
        <v>1609</v>
      </c>
      <c r="F82" s="162">
        <f>F83+F88</f>
        <v>0</v>
      </c>
      <c r="G82" s="140">
        <f>G83+G86+G88+G93</f>
        <v>4169</v>
      </c>
      <c r="H82" s="140">
        <f>H83</f>
        <v>0</v>
      </c>
      <c r="I82" s="140">
        <f>I83+I86+I88+I93+I96</f>
        <v>-323</v>
      </c>
      <c r="J82" s="140">
        <f>J83+J86+J88+J93</f>
        <v>3846</v>
      </c>
      <c r="K82" s="150"/>
      <c r="L82" s="150"/>
      <c r="M82" s="150"/>
      <c r="N82" s="140">
        <f t="shared" si="4"/>
        <v>3846</v>
      </c>
      <c r="O82" s="111"/>
      <c r="P82" s="34"/>
      <c r="Q82" s="62"/>
      <c r="R82" s="111"/>
      <c r="S82" s="34"/>
      <c r="T82" s="34"/>
      <c r="U82" s="34"/>
      <c r="V82" s="34"/>
      <c r="W82" s="34"/>
      <c r="X82" s="34"/>
      <c r="Y82" s="34"/>
    </row>
    <row r="83" spans="1:25" ht="34.5" customHeight="1">
      <c r="A83" s="137"/>
      <c r="B83" s="137"/>
      <c r="C83" s="138" t="s">
        <v>115</v>
      </c>
      <c r="D83" s="137"/>
      <c r="E83" s="143">
        <f>E84++E85</f>
        <v>627</v>
      </c>
      <c r="F83" s="143">
        <f>F84++F85</f>
        <v>0</v>
      </c>
      <c r="G83" s="140">
        <f>G84+G85</f>
        <v>1707</v>
      </c>
      <c r="H83" s="140"/>
      <c r="I83" s="140">
        <f>I84+I85</f>
        <v>-990</v>
      </c>
      <c r="J83" s="140">
        <f>G83+I83</f>
        <v>717</v>
      </c>
      <c r="K83" s="137"/>
      <c r="L83" s="150"/>
      <c r="M83" s="150"/>
      <c r="N83" s="140">
        <f t="shared" si="4"/>
        <v>717</v>
      </c>
      <c r="O83" s="111"/>
      <c r="P83" s="34"/>
      <c r="Q83" s="62"/>
      <c r="R83" s="111"/>
      <c r="S83" s="34"/>
      <c r="T83" s="34"/>
      <c r="U83" s="34"/>
      <c r="V83" s="34"/>
      <c r="W83" s="34"/>
      <c r="X83" s="34"/>
      <c r="Y83" s="34"/>
    </row>
    <row r="84" spans="1:25" s="1" customFormat="1" ht="34.5" customHeight="1">
      <c r="A84" s="4">
        <v>56</v>
      </c>
      <c r="B84" s="2">
        <v>512211</v>
      </c>
      <c r="C84" s="8" t="s">
        <v>10</v>
      </c>
      <c r="D84" s="2"/>
      <c r="E84" s="7">
        <v>410</v>
      </c>
      <c r="F84" s="7"/>
      <c r="G84" s="112">
        <v>990</v>
      </c>
      <c r="H84" s="9"/>
      <c r="I84" s="9">
        <v>-990</v>
      </c>
      <c r="J84" s="112">
        <f>G84+I84</f>
        <v>0</v>
      </c>
      <c r="K84" s="2" t="s">
        <v>243</v>
      </c>
      <c r="L84" s="2" t="s">
        <v>232</v>
      </c>
      <c r="M84" s="2" t="s">
        <v>234</v>
      </c>
      <c r="N84" s="9">
        <f t="shared" si="4"/>
        <v>0</v>
      </c>
      <c r="O84" s="114"/>
      <c r="P84" s="33"/>
      <c r="Q84" s="61"/>
      <c r="R84" s="114"/>
      <c r="S84" s="33"/>
      <c r="T84" s="33"/>
      <c r="U84" s="33"/>
      <c r="V84" s="33"/>
      <c r="W84" s="33"/>
      <c r="X84" s="33"/>
      <c r="Y84" s="33"/>
    </row>
    <row r="85" spans="1:25" ht="34.5" customHeight="1">
      <c r="A85" s="4">
        <v>57</v>
      </c>
      <c r="B85" s="2">
        <v>512212</v>
      </c>
      <c r="C85" s="8" t="s">
        <v>40</v>
      </c>
      <c r="D85" s="2"/>
      <c r="E85" s="7">
        <v>217</v>
      </c>
      <c r="F85" s="7"/>
      <c r="G85" s="112">
        <v>717</v>
      </c>
      <c r="H85" s="9"/>
      <c r="I85" s="9"/>
      <c r="J85" s="112">
        <f>G85+I85</f>
        <v>717</v>
      </c>
      <c r="K85" s="2" t="s">
        <v>243</v>
      </c>
      <c r="L85" s="2" t="s">
        <v>232</v>
      </c>
      <c r="M85" s="2" t="s">
        <v>234</v>
      </c>
      <c r="N85" s="9">
        <f t="shared" si="4"/>
        <v>717</v>
      </c>
      <c r="O85" s="111"/>
      <c r="P85" s="34"/>
      <c r="Q85" s="62"/>
      <c r="R85" s="111"/>
      <c r="S85" s="34"/>
      <c r="T85" s="34"/>
      <c r="U85" s="34"/>
      <c r="V85" s="34"/>
      <c r="W85" s="34"/>
      <c r="X85" s="34"/>
      <c r="Y85" s="34"/>
    </row>
    <row r="86" spans="1:25" ht="34.5" customHeight="1">
      <c r="A86" s="137"/>
      <c r="B86" s="161"/>
      <c r="C86" s="138" t="s">
        <v>34</v>
      </c>
      <c r="D86" s="150"/>
      <c r="E86" s="136"/>
      <c r="F86" s="136"/>
      <c r="G86" s="140">
        <f>G87</f>
        <v>200</v>
      </c>
      <c r="H86" s="140">
        <f>H87+H88</f>
        <v>0</v>
      </c>
      <c r="I86" s="140">
        <f>I87</f>
        <v>167</v>
      </c>
      <c r="J86" s="140">
        <f>J87</f>
        <v>367</v>
      </c>
      <c r="K86" s="150" t="s">
        <v>243</v>
      </c>
      <c r="L86" s="150" t="s">
        <v>232</v>
      </c>
      <c r="M86" s="150" t="s">
        <v>234</v>
      </c>
      <c r="N86" s="140">
        <f>J86</f>
        <v>367</v>
      </c>
      <c r="O86" s="111"/>
      <c r="P86" s="34"/>
      <c r="Q86" s="62"/>
      <c r="R86" s="111"/>
      <c r="S86" s="34"/>
      <c r="T86" s="34"/>
      <c r="U86" s="34"/>
      <c r="V86" s="34"/>
      <c r="W86" s="34"/>
      <c r="X86" s="34"/>
      <c r="Y86" s="34"/>
    </row>
    <row r="87" spans="1:25" ht="34.5" customHeight="1">
      <c r="A87" s="4">
        <v>58</v>
      </c>
      <c r="B87" s="115">
        <v>512411</v>
      </c>
      <c r="C87" s="8" t="s">
        <v>34</v>
      </c>
      <c r="D87" s="2"/>
      <c r="E87" s="7"/>
      <c r="F87" s="7"/>
      <c r="G87" s="112">
        <v>200</v>
      </c>
      <c r="H87" s="112"/>
      <c r="I87" s="112">
        <v>167</v>
      </c>
      <c r="J87" s="112">
        <f>G87+I87</f>
        <v>367</v>
      </c>
      <c r="K87" s="2" t="s">
        <v>243</v>
      </c>
      <c r="L87" s="2" t="s">
        <v>232</v>
      </c>
      <c r="M87" s="2" t="s">
        <v>234</v>
      </c>
      <c r="N87" s="9">
        <f>J87</f>
        <v>367</v>
      </c>
      <c r="O87" s="111"/>
      <c r="P87" s="34"/>
      <c r="Q87" s="62"/>
      <c r="R87" s="111"/>
      <c r="S87" s="34"/>
      <c r="T87" s="34"/>
      <c r="U87" s="34"/>
      <c r="V87" s="34"/>
      <c r="W87" s="34"/>
      <c r="X87" s="34"/>
      <c r="Y87" s="34"/>
    </row>
    <row r="88" spans="1:25" ht="34.5" customHeight="1">
      <c r="A88" s="137"/>
      <c r="B88" s="137"/>
      <c r="C88" s="138" t="s">
        <v>281</v>
      </c>
      <c r="D88" s="138"/>
      <c r="E88" s="143">
        <f>E90+E91+E92</f>
        <v>982</v>
      </c>
      <c r="F88" s="143">
        <f>F90</f>
        <v>0</v>
      </c>
      <c r="G88" s="140">
        <f>G89+G90+G91+G92</f>
        <v>1762</v>
      </c>
      <c r="H88" s="140"/>
      <c r="I88" s="140">
        <f>I92</f>
        <v>0</v>
      </c>
      <c r="J88" s="140">
        <f>G88+I88</f>
        <v>1762</v>
      </c>
      <c r="K88" s="140"/>
      <c r="L88" s="137"/>
      <c r="M88" s="137"/>
      <c r="N88" s="140">
        <f t="shared" si="4"/>
        <v>1762</v>
      </c>
      <c r="O88" s="111"/>
      <c r="P88" s="34"/>
      <c r="Q88" s="62"/>
      <c r="R88" s="111"/>
      <c r="S88" s="34"/>
      <c r="T88" s="34"/>
      <c r="U88" s="34"/>
      <c r="V88" s="34"/>
      <c r="W88" s="34"/>
      <c r="X88" s="34"/>
      <c r="Y88" s="34"/>
    </row>
    <row r="89" spans="1:25" ht="34.5" customHeight="1">
      <c r="A89" s="4">
        <v>59</v>
      </c>
      <c r="B89" s="115">
        <v>512231</v>
      </c>
      <c r="C89" s="8" t="s">
        <v>116</v>
      </c>
      <c r="D89" s="10"/>
      <c r="E89" s="3"/>
      <c r="F89" s="3"/>
      <c r="G89" s="112">
        <v>80</v>
      </c>
      <c r="H89" s="9"/>
      <c r="I89" s="9"/>
      <c r="J89" s="112">
        <f>G89+H89</f>
        <v>80</v>
      </c>
      <c r="K89" s="2" t="s">
        <v>243</v>
      </c>
      <c r="L89" s="2" t="s">
        <v>232</v>
      </c>
      <c r="M89" s="2" t="s">
        <v>234</v>
      </c>
      <c r="N89" s="9">
        <f>J89</f>
        <v>80</v>
      </c>
      <c r="O89" s="111"/>
      <c r="P89" s="34"/>
      <c r="Q89" s="62"/>
      <c r="R89" s="111"/>
      <c r="S89" s="34"/>
      <c r="T89" s="34"/>
      <c r="U89" s="34"/>
      <c r="V89" s="34"/>
      <c r="W89" s="34"/>
      <c r="X89" s="34"/>
      <c r="Y89" s="34"/>
    </row>
    <row r="90" spans="1:18" s="1" customFormat="1" ht="34.5" customHeight="1">
      <c r="A90" s="4">
        <v>60</v>
      </c>
      <c r="B90" s="2">
        <v>512232</v>
      </c>
      <c r="C90" s="8" t="s">
        <v>13</v>
      </c>
      <c r="D90" s="2"/>
      <c r="E90" s="7">
        <v>42</v>
      </c>
      <c r="F90" s="7"/>
      <c r="G90" s="112">
        <f>E90+F90</f>
        <v>42</v>
      </c>
      <c r="H90" s="9"/>
      <c r="I90" s="9"/>
      <c r="J90" s="112">
        <f>G90+H90</f>
        <v>42</v>
      </c>
      <c r="K90" s="2" t="s">
        <v>243</v>
      </c>
      <c r="L90" s="2" t="s">
        <v>232</v>
      </c>
      <c r="M90" s="2" t="s">
        <v>234</v>
      </c>
      <c r="N90" s="9">
        <f t="shared" si="4"/>
        <v>42</v>
      </c>
      <c r="O90" s="113"/>
      <c r="R90" s="113"/>
    </row>
    <row r="91" spans="1:18" s="1" customFormat="1" ht="34.5" customHeight="1">
      <c r="A91" s="4">
        <v>61</v>
      </c>
      <c r="B91" s="2">
        <v>512251</v>
      </c>
      <c r="C91" s="8" t="s">
        <v>118</v>
      </c>
      <c r="D91" s="7"/>
      <c r="E91" s="7">
        <v>450</v>
      </c>
      <c r="F91" s="7"/>
      <c r="G91" s="112">
        <v>650</v>
      </c>
      <c r="H91" s="9"/>
      <c r="I91" s="191"/>
      <c r="J91" s="112">
        <f>G91+I91</f>
        <v>650</v>
      </c>
      <c r="K91" s="2" t="s">
        <v>243</v>
      </c>
      <c r="L91" s="2" t="s">
        <v>232</v>
      </c>
      <c r="M91" s="2" t="s">
        <v>234</v>
      </c>
      <c r="N91" s="9">
        <f t="shared" si="4"/>
        <v>650</v>
      </c>
      <c r="O91" s="113"/>
      <c r="R91" s="113"/>
    </row>
    <row r="92" spans="1:18" s="1" customFormat="1" ht="34.5" customHeight="1">
      <c r="A92" s="4">
        <v>62</v>
      </c>
      <c r="B92" s="2">
        <v>5122511</v>
      </c>
      <c r="C92" s="8" t="s">
        <v>39</v>
      </c>
      <c r="D92" s="7"/>
      <c r="E92" s="7">
        <v>490</v>
      </c>
      <c r="F92" s="7"/>
      <c r="G92" s="112">
        <v>990</v>
      </c>
      <c r="H92" s="9"/>
      <c r="I92" s="191"/>
      <c r="J92" s="112">
        <f>G92+I92</f>
        <v>990</v>
      </c>
      <c r="K92" s="2" t="s">
        <v>243</v>
      </c>
      <c r="L92" s="2" t="s">
        <v>232</v>
      </c>
      <c r="M92" s="2" t="s">
        <v>234</v>
      </c>
      <c r="N92" s="9">
        <f t="shared" si="4"/>
        <v>990</v>
      </c>
      <c r="O92" s="113"/>
      <c r="R92" s="113"/>
    </row>
    <row r="93" spans="1:25" ht="34.5" customHeight="1">
      <c r="A93" s="137"/>
      <c r="B93" s="137"/>
      <c r="C93" s="138" t="s">
        <v>282</v>
      </c>
      <c r="D93" s="138"/>
      <c r="E93" s="143" t="e">
        <f>E94+#REF!+#REF!</f>
        <v>#REF!</v>
      </c>
      <c r="F93" s="143">
        <f>F94</f>
        <v>0</v>
      </c>
      <c r="G93" s="140">
        <f>G94+G95</f>
        <v>500</v>
      </c>
      <c r="H93" s="140">
        <f>H94+H95</f>
        <v>0</v>
      </c>
      <c r="I93" s="140">
        <f>I94+I95</f>
        <v>500</v>
      </c>
      <c r="J93" s="140">
        <f>J94+J95</f>
        <v>1000</v>
      </c>
      <c r="K93" s="140"/>
      <c r="L93" s="137"/>
      <c r="M93" s="137"/>
      <c r="N93" s="140">
        <f t="shared" si="4"/>
        <v>1000</v>
      </c>
      <c r="O93" s="111"/>
      <c r="P93" s="34"/>
      <c r="Q93" s="62"/>
      <c r="R93" s="111"/>
      <c r="S93" s="34"/>
      <c r="T93" s="34"/>
      <c r="U93" s="34"/>
      <c r="V93" s="34"/>
      <c r="W93" s="34"/>
      <c r="X93" s="34"/>
      <c r="Y93" s="34"/>
    </row>
    <row r="94" spans="1:28" ht="34.5" customHeight="1">
      <c r="A94" s="4">
        <v>63</v>
      </c>
      <c r="B94" s="63">
        <v>512531</v>
      </c>
      <c r="C94" s="8" t="s">
        <v>22</v>
      </c>
      <c r="D94" s="7"/>
      <c r="E94" s="42"/>
      <c r="F94" s="42"/>
      <c r="G94" s="112">
        <v>250</v>
      </c>
      <c r="H94" s="9"/>
      <c r="I94" s="9">
        <v>250</v>
      </c>
      <c r="J94" s="112">
        <f>G94+I94</f>
        <v>500</v>
      </c>
      <c r="K94" s="2" t="s">
        <v>243</v>
      </c>
      <c r="L94" s="2" t="s">
        <v>232</v>
      </c>
      <c r="M94" s="2" t="s">
        <v>234</v>
      </c>
      <c r="N94" s="9">
        <f t="shared" si="4"/>
        <v>500</v>
      </c>
      <c r="O94" s="77"/>
      <c r="R94" s="111"/>
      <c r="S94" s="34"/>
      <c r="T94" s="35"/>
      <c r="U94" s="34"/>
      <c r="V94" s="34"/>
      <c r="W94" s="34"/>
      <c r="X94" s="34"/>
      <c r="Y94" s="34"/>
      <c r="Z94" s="34"/>
      <c r="AA94" s="34"/>
      <c r="AB94" s="34"/>
    </row>
    <row r="95" spans="1:28" ht="34.5" customHeight="1">
      <c r="A95" s="4">
        <v>64</v>
      </c>
      <c r="B95" s="63">
        <v>512811</v>
      </c>
      <c r="C95" s="8" t="s">
        <v>121</v>
      </c>
      <c r="D95" s="7"/>
      <c r="E95" s="42"/>
      <c r="F95" s="42"/>
      <c r="G95" s="112">
        <v>250</v>
      </c>
      <c r="H95" s="9"/>
      <c r="I95" s="9">
        <v>250</v>
      </c>
      <c r="J95" s="112">
        <f>G95+I95</f>
        <v>500</v>
      </c>
      <c r="K95" s="2" t="s">
        <v>243</v>
      </c>
      <c r="L95" s="2" t="s">
        <v>232</v>
      </c>
      <c r="M95" s="2" t="s">
        <v>234</v>
      </c>
      <c r="N95" s="9">
        <f t="shared" si="4"/>
        <v>500</v>
      </c>
      <c r="O95" s="77"/>
      <c r="R95" s="111"/>
      <c r="S95" s="34"/>
      <c r="T95" s="35"/>
      <c r="U95" s="34"/>
      <c r="V95" s="34"/>
      <c r="W95" s="34"/>
      <c r="X95" s="34"/>
      <c r="Y95" s="34"/>
      <c r="Z95" s="34"/>
      <c r="AA95" s="34"/>
      <c r="AB95" s="34"/>
    </row>
    <row r="96" spans="1:25" ht="34.5" customHeight="1">
      <c r="A96" s="137"/>
      <c r="B96" s="137"/>
      <c r="C96" s="138" t="s">
        <v>43</v>
      </c>
      <c r="D96" s="138"/>
      <c r="E96" s="143" t="e">
        <f>E97+#REF!+#REF!</f>
        <v>#REF!</v>
      </c>
      <c r="F96" s="143">
        <f>F97</f>
        <v>0</v>
      </c>
      <c r="G96" s="140">
        <f>G97+G98</f>
        <v>0</v>
      </c>
      <c r="H96" s="140">
        <f>H97+H98</f>
        <v>0</v>
      </c>
      <c r="I96" s="140">
        <f>I97</f>
        <v>0</v>
      </c>
      <c r="J96" s="140">
        <f>G96+I96</f>
        <v>0</v>
      </c>
      <c r="K96" s="140"/>
      <c r="L96" s="137"/>
      <c r="M96" s="137"/>
      <c r="N96" s="140">
        <f>J96</f>
        <v>0</v>
      </c>
      <c r="O96" s="111"/>
      <c r="P96" s="34"/>
      <c r="Q96" s="62"/>
      <c r="R96" s="111"/>
      <c r="S96" s="34"/>
      <c r="T96" s="34"/>
      <c r="U96" s="34"/>
      <c r="V96" s="34"/>
      <c r="W96" s="34"/>
      <c r="X96" s="34"/>
      <c r="Y96" s="34"/>
    </row>
    <row r="97" spans="1:28" ht="34.5" customHeight="1">
      <c r="A97" s="4">
        <v>65</v>
      </c>
      <c r="B97" s="64">
        <v>515111</v>
      </c>
      <c r="C97" s="8" t="s">
        <v>42</v>
      </c>
      <c r="D97" s="7"/>
      <c r="E97" s="42"/>
      <c r="F97" s="42"/>
      <c r="G97" s="112">
        <v>0</v>
      </c>
      <c r="H97" s="9"/>
      <c r="I97" s="9"/>
      <c r="J97" s="112">
        <f>G97+I97</f>
        <v>0</v>
      </c>
      <c r="K97" s="2" t="s">
        <v>243</v>
      </c>
      <c r="L97" s="2" t="s">
        <v>232</v>
      </c>
      <c r="M97" s="2" t="s">
        <v>234</v>
      </c>
      <c r="N97" s="9">
        <f>J97</f>
        <v>0</v>
      </c>
      <c r="O97" s="77"/>
      <c r="R97" s="111"/>
      <c r="S97" s="34"/>
      <c r="T97" s="35"/>
      <c r="U97" s="34"/>
      <c r="V97" s="34"/>
      <c r="W97" s="34"/>
      <c r="X97" s="34"/>
      <c r="Y97" s="34"/>
      <c r="Z97" s="34"/>
      <c r="AA97" s="34"/>
      <c r="AB97" s="34"/>
    </row>
    <row r="98" spans="1:19" s="81" customFormat="1" ht="18" customHeight="1">
      <c r="A98" s="128"/>
      <c r="B98" s="46"/>
      <c r="C98" s="117" t="s">
        <v>247</v>
      </c>
      <c r="D98" s="192"/>
      <c r="E98" s="192"/>
      <c r="F98" s="118"/>
      <c r="G98" s="118"/>
      <c r="H98" s="118"/>
      <c r="I98" s="118"/>
      <c r="J98" s="118"/>
      <c r="K98" s="235"/>
      <c r="L98" s="235"/>
      <c r="M98" s="235"/>
      <c r="N98" s="236"/>
      <c r="O98" s="236"/>
      <c r="P98" s="236"/>
      <c r="Q98" s="236"/>
      <c r="R98" s="236"/>
      <c r="S98" s="116"/>
    </row>
    <row r="99" spans="1:19" s="81" customFormat="1" ht="13.5" customHeight="1">
      <c r="A99" s="45"/>
      <c r="B99" s="46"/>
      <c r="C99" s="46"/>
      <c r="D99" s="46"/>
      <c r="E99" s="46"/>
      <c r="F99" s="120"/>
      <c r="G99" s="120"/>
      <c r="H99" s="218" t="s">
        <v>300</v>
      </c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116"/>
    </row>
    <row r="100" spans="1:19" s="81" customFormat="1" ht="13.5" customHeight="1">
      <c r="A100" s="46"/>
      <c r="B100" s="46"/>
      <c r="C100" s="46"/>
      <c r="D100" s="46"/>
      <c r="E100" s="46"/>
      <c r="F100" s="46"/>
      <c r="G100" s="46"/>
      <c r="H100" s="218" t="s">
        <v>301</v>
      </c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116"/>
    </row>
    <row r="101" spans="1:19" s="81" customFormat="1" ht="13.5" customHeight="1">
      <c r="A101" s="46"/>
      <c r="B101" s="46"/>
      <c r="C101" s="46"/>
      <c r="D101" s="46"/>
      <c r="E101" s="46"/>
      <c r="F101" s="46"/>
      <c r="G101" s="46"/>
      <c r="H101" s="79"/>
      <c r="I101" s="79"/>
      <c r="J101" s="79"/>
      <c r="K101" s="196"/>
      <c r="L101" s="130"/>
      <c r="M101" s="196"/>
      <c r="N101" s="196"/>
      <c r="O101" s="79"/>
      <c r="P101" s="79"/>
      <c r="Q101" s="79"/>
      <c r="R101" s="79"/>
      <c r="S101" s="116"/>
    </row>
    <row r="102" spans="1:19" s="81" customFormat="1" ht="13.5" customHeight="1">
      <c r="A102" s="45"/>
      <c r="B102" s="46"/>
      <c r="C102" s="44"/>
      <c r="D102" s="44"/>
      <c r="E102" s="44"/>
      <c r="F102" s="45"/>
      <c r="G102" s="45"/>
      <c r="H102" s="223" t="s">
        <v>302</v>
      </c>
      <c r="I102" s="223"/>
      <c r="J102" s="223"/>
      <c r="K102" s="223"/>
      <c r="L102" s="219"/>
      <c r="M102" s="219"/>
      <c r="N102" s="219"/>
      <c r="O102" s="219"/>
      <c r="P102" s="219"/>
      <c r="Q102" s="219"/>
      <c r="R102" s="219"/>
      <c r="S102" s="116"/>
    </row>
    <row r="103" spans="1:19" s="81" customFormat="1" ht="13.5" customHeight="1">
      <c r="A103" s="46"/>
      <c r="B103" s="46"/>
      <c r="C103" s="46"/>
      <c r="D103" s="59"/>
      <c r="E103" s="46"/>
      <c r="F103" s="46"/>
      <c r="G103" s="46"/>
      <c r="H103" s="46"/>
      <c r="I103" s="46"/>
      <c r="J103" s="46"/>
      <c r="K103" s="197"/>
      <c r="M103" s="197"/>
      <c r="N103" s="197"/>
      <c r="O103" s="121"/>
      <c r="P103" s="121"/>
      <c r="Q103" s="46"/>
      <c r="R103" s="46"/>
      <c r="S103" s="116"/>
    </row>
    <row r="104" spans="1:19" s="81" customFormat="1" ht="18" customHeight="1">
      <c r="A104" s="49"/>
      <c r="B104" s="42"/>
      <c r="C104" s="198"/>
      <c r="D104" s="42"/>
      <c r="E104" s="43"/>
      <c r="F104" s="43"/>
      <c r="G104" s="43"/>
      <c r="H104" s="43"/>
      <c r="I104" s="43"/>
      <c r="J104" s="43"/>
      <c r="K104" s="43"/>
      <c r="L104" s="80"/>
      <c r="M104" s="80"/>
      <c r="N104" s="122"/>
      <c r="O104" s="111"/>
      <c r="P104" s="42"/>
      <c r="R104" s="111"/>
      <c r="S104" s="116"/>
    </row>
    <row r="105" spans="1:19" s="81" customFormat="1" ht="18" customHeight="1">
      <c r="A105" s="49"/>
      <c r="B105" s="42"/>
      <c r="C105" s="198"/>
      <c r="D105" s="42"/>
      <c r="E105" s="43"/>
      <c r="F105" s="43"/>
      <c r="G105" s="43"/>
      <c r="H105" s="43"/>
      <c r="I105" s="43"/>
      <c r="J105" s="43"/>
      <c r="K105" s="43"/>
      <c r="L105" s="80"/>
      <c r="M105" s="80"/>
      <c r="N105" s="122"/>
      <c r="O105" s="111"/>
      <c r="P105" s="42"/>
      <c r="R105" s="111"/>
      <c r="S105" s="116"/>
    </row>
    <row r="106" spans="1:19" s="81" customFormat="1" ht="13.5" customHeight="1">
      <c r="A106" s="45"/>
      <c r="B106" s="46"/>
      <c r="C106" s="46"/>
      <c r="D106" s="46"/>
      <c r="E106" s="46"/>
      <c r="F106" s="120"/>
      <c r="G106" s="120"/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116"/>
    </row>
    <row r="107" spans="1:19" s="81" customFormat="1" ht="13.5" customHeight="1">
      <c r="A107" s="46"/>
      <c r="B107" s="46"/>
      <c r="C107" s="46"/>
      <c r="D107" s="46"/>
      <c r="E107" s="46"/>
      <c r="F107" s="46"/>
      <c r="G107" s="46"/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116"/>
    </row>
    <row r="108" spans="1:19" s="81" customFormat="1" ht="13.5" customHeight="1">
      <c r="A108" s="46"/>
      <c r="B108" s="46"/>
      <c r="C108" s="46"/>
      <c r="D108" s="46"/>
      <c r="E108" s="46"/>
      <c r="F108" s="46"/>
      <c r="G108" s="46"/>
      <c r="H108" s="79"/>
      <c r="I108" s="79"/>
      <c r="J108" s="79"/>
      <c r="K108" s="196"/>
      <c r="L108" s="130"/>
      <c r="M108" s="196"/>
      <c r="N108" s="196"/>
      <c r="O108" s="79"/>
      <c r="P108" s="79"/>
      <c r="Q108" s="79"/>
      <c r="R108" s="79"/>
      <c r="S108" s="116"/>
    </row>
    <row r="109" spans="1:19" s="81" customFormat="1" ht="13.5" customHeight="1">
      <c r="A109" s="45"/>
      <c r="B109" s="46"/>
      <c r="C109" s="44"/>
      <c r="D109" s="44"/>
      <c r="E109" s="44"/>
      <c r="F109" s="45"/>
      <c r="G109" s="45"/>
      <c r="H109" s="223"/>
      <c r="I109" s="223"/>
      <c r="J109" s="223"/>
      <c r="K109" s="223"/>
      <c r="L109" s="219"/>
      <c r="M109" s="219"/>
      <c r="N109" s="219"/>
      <c r="O109" s="219"/>
      <c r="P109" s="219"/>
      <c r="Q109" s="219"/>
      <c r="R109" s="219"/>
      <c r="S109" s="116"/>
    </row>
    <row r="110" spans="1:19" s="81" customFormat="1" ht="13.5" customHeight="1">
      <c r="A110" s="46"/>
      <c r="B110" s="46"/>
      <c r="C110" s="46"/>
      <c r="D110" s="59"/>
      <c r="E110" s="46"/>
      <c r="F110" s="46"/>
      <c r="G110" s="46"/>
      <c r="H110" s="46"/>
      <c r="I110" s="46"/>
      <c r="J110" s="46"/>
      <c r="K110" s="197"/>
      <c r="M110" s="197"/>
      <c r="N110" s="197"/>
      <c r="O110" s="121"/>
      <c r="P110" s="121"/>
      <c r="Q110" s="46"/>
      <c r="R110" s="46"/>
      <c r="S110" s="116"/>
    </row>
    <row r="111" spans="1:19" s="81" customFormat="1" ht="18" customHeight="1">
      <c r="A111" s="49"/>
      <c r="B111" s="42"/>
      <c r="C111" s="198"/>
      <c r="D111" s="42"/>
      <c r="E111" s="43"/>
      <c r="F111" s="43"/>
      <c r="G111" s="43"/>
      <c r="H111" s="43"/>
      <c r="I111" s="43"/>
      <c r="J111" s="43"/>
      <c r="K111" s="43"/>
      <c r="L111" s="80"/>
      <c r="M111" s="80"/>
      <c r="N111" s="122"/>
      <c r="O111" s="111"/>
      <c r="P111" s="42"/>
      <c r="R111" s="111"/>
      <c r="S111" s="116"/>
    </row>
    <row r="112" spans="1:19" s="81" customFormat="1" ht="18" customHeight="1">
      <c r="A112" s="46"/>
      <c r="B112" s="46"/>
      <c r="C112" s="117"/>
      <c r="D112" s="192"/>
      <c r="E112" s="192"/>
      <c r="F112" s="118"/>
      <c r="G112" s="118"/>
      <c r="H112" s="118"/>
      <c r="I112" s="118"/>
      <c r="J112" s="118"/>
      <c r="K112" s="192"/>
      <c r="L112" s="192"/>
      <c r="M112" s="192"/>
      <c r="N112" s="192"/>
      <c r="O112" s="192"/>
      <c r="P112" s="192"/>
      <c r="Q112" s="119"/>
      <c r="R112" s="192"/>
      <c r="S112" s="116"/>
    </row>
    <row r="113" spans="1:19" s="81" customFormat="1" ht="7.5" customHeight="1">
      <c r="A113" s="45"/>
      <c r="B113" s="44"/>
      <c r="C113" s="117"/>
      <c r="D113" s="192"/>
      <c r="E113" s="192"/>
      <c r="F113" s="118"/>
      <c r="G113" s="118"/>
      <c r="H113" s="237"/>
      <c r="I113" s="237"/>
      <c r="J113" s="237"/>
      <c r="K113" s="237"/>
      <c r="L113" s="236"/>
      <c r="M113" s="236"/>
      <c r="N113" s="236"/>
      <c r="O113" s="236"/>
      <c r="P113" s="236"/>
      <c r="Q113" s="236"/>
      <c r="R113" s="236"/>
      <c r="S113" s="116"/>
    </row>
    <row r="114" spans="1:19" s="81" customFormat="1" ht="18" customHeight="1">
      <c r="A114" s="46"/>
      <c r="B114" s="44"/>
      <c r="C114" s="238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116"/>
    </row>
    <row r="115" spans="1:19" s="81" customFormat="1" ht="51.75" customHeight="1">
      <c r="A115" s="45"/>
      <c r="B115" s="46"/>
      <c r="C115" s="46"/>
      <c r="D115" s="46"/>
      <c r="E115" s="46"/>
      <c r="F115" s="120"/>
      <c r="G115" s="120"/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116"/>
    </row>
    <row r="116" spans="1:19" s="81" customFormat="1" ht="13.5" customHeight="1">
      <c r="A116" s="46"/>
      <c r="B116" s="46"/>
      <c r="C116" s="46"/>
      <c r="D116" s="59"/>
      <c r="E116" s="46"/>
      <c r="F116" s="46"/>
      <c r="G116" s="46"/>
      <c r="H116" s="46"/>
      <c r="I116" s="46"/>
      <c r="J116" s="46"/>
      <c r="K116" s="197"/>
      <c r="M116" s="197"/>
      <c r="N116" s="197"/>
      <c r="O116" s="121"/>
      <c r="P116" s="121"/>
      <c r="Q116" s="46"/>
      <c r="R116" s="46"/>
      <c r="S116" s="116"/>
    </row>
    <row r="117" spans="1:19" s="81" customFormat="1" ht="18" customHeight="1">
      <c r="A117" s="49"/>
      <c r="B117" s="42"/>
      <c r="C117" s="198"/>
      <c r="D117" s="42"/>
      <c r="E117" s="43"/>
      <c r="F117" s="43"/>
      <c r="G117" s="43"/>
      <c r="H117" s="43"/>
      <c r="I117" s="43"/>
      <c r="J117" s="43"/>
      <c r="K117" s="43"/>
      <c r="L117" s="80"/>
      <c r="M117" s="80"/>
      <c r="N117" s="122"/>
      <c r="O117" s="111"/>
      <c r="P117" s="42"/>
      <c r="R117" s="111"/>
      <c r="S117" s="116"/>
    </row>
    <row r="118" spans="1:19" s="81" customFormat="1" ht="18" customHeight="1">
      <c r="A118" s="46"/>
      <c r="B118" s="46"/>
      <c r="C118" s="117"/>
      <c r="D118" s="192"/>
      <c r="E118" s="192"/>
      <c r="F118" s="118"/>
      <c r="G118" s="118"/>
      <c r="H118" s="118"/>
      <c r="I118" s="118"/>
      <c r="J118" s="118"/>
      <c r="K118" s="192"/>
      <c r="L118" s="192"/>
      <c r="M118" s="192"/>
      <c r="N118" s="192"/>
      <c r="O118" s="192"/>
      <c r="P118" s="192"/>
      <c r="Q118" s="119"/>
      <c r="R118" s="192"/>
      <c r="S118" s="116"/>
    </row>
    <row r="119" spans="1:19" s="81" customFormat="1" ht="7.5" customHeight="1">
      <c r="A119" s="45"/>
      <c r="B119" s="44"/>
      <c r="C119" s="117"/>
      <c r="D119" s="192"/>
      <c r="E119" s="192"/>
      <c r="F119" s="118"/>
      <c r="G119" s="118"/>
      <c r="H119" s="237"/>
      <c r="I119" s="237"/>
      <c r="J119" s="237"/>
      <c r="K119" s="237"/>
      <c r="L119" s="236"/>
      <c r="M119" s="236"/>
      <c r="N119" s="236"/>
      <c r="O119" s="236"/>
      <c r="P119" s="236"/>
      <c r="Q119" s="236"/>
      <c r="R119" s="236"/>
      <c r="S119" s="116"/>
    </row>
    <row r="120" spans="1:19" s="81" customFormat="1" ht="18" customHeight="1">
      <c r="A120" s="46"/>
      <c r="B120" s="44"/>
      <c r="C120" s="238" t="s">
        <v>231</v>
      </c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116"/>
    </row>
    <row r="121" spans="1:19" s="81" customFormat="1" ht="51.75" customHeight="1">
      <c r="A121" s="45"/>
      <c r="B121" s="46"/>
      <c r="C121" s="46"/>
      <c r="D121" s="46"/>
      <c r="E121" s="46"/>
      <c r="F121" s="120"/>
      <c r="G121" s="120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116"/>
    </row>
    <row r="122" spans="1:28" ht="30" customHeight="1">
      <c r="A122" s="205" t="s">
        <v>159</v>
      </c>
      <c r="B122" s="45"/>
      <c r="C122" s="29" t="s">
        <v>166</v>
      </c>
      <c r="D122" s="42"/>
      <c r="E122" s="42"/>
      <c r="F122" s="42"/>
      <c r="K122" s="42"/>
      <c r="L122" s="42"/>
      <c r="M122" s="42"/>
      <c r="N122" s="44"/>
      <c r="O122" s="123"/>
      <c r="P122" s="124"/>
      <c r="Q122" s="46"/>
      <c r="R122" s="11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</row>
    <row r="123" spans="1:28" ht="30" customHeight="1">
      <c r="A123" s="49"/>
      <c r="B123" s="36"/>
      <c r="C123" s="42"/>
      <c r="D123" s="42"/>
      <c r="E123" s="34"/>
      <c r="F123" s="34"/>
      <c r="K123" s="34"/>
      <c r="L123" s="34"/>
      <c r="M123" s="34"/>
      <c r="N123" s="44"/>
      <c r="O123" s="125"/>
      <c r="P123" s="126"/>
      <c r="Q123" s="36"/>
      <c r="R123" s="111"/>
      <c r="S123" s="34"/>
      <c r="T123" s="35"/>
      <c r="U123" s="34"/>
      <c r="V123" s="34"/>
      <c r="W123" s="34"/>
      <c r="X123" s="34"/>
      <c r="Y123" s="34"/>
      <c r="Z123" s="34"/>
      <c r="AA123" s="34"/>
      <c r="AB123" s="34"/>
    </row>
    <row r="124" spans="1:28" ht="30" customHeight="1">
      <c r="A124" s="49"/>
      <c r="B124" s="34"/>
      <c r="C124" s="42"/>
      <c r="D124" s="42"/>
      <c r="E124" s="34"/>
      <c r="F124" s="34"/>
      <c r="K124" s="34"/>
      <c r="L124" s="34"/>
      <c r="M124" s="34"/>
      <c r="O124" s="111"/>
      <c r="P124" s="127"/>
      <c r="Q124" s="27"/>
      <c r="R124" s="111"/>
      <c r="S124" s="34"/>
      <c r="T124" s="35"/>
      <c r="U124" s="34"/>
      <c r="V124" s="34"/>
      <c r="W124" s="34"/>
      <c r="X124" s="34"/>
      <c r="Y124" s="34"/>
      <c r="Z124" s="34"/>
      <c r="AA124" s="34"/>
      <c r="AB124" s="34"/>
    </row>
    <row r="125" spans="1:28" ht="30" customHeight="1">
      <c r="A125" s="49"/>
      <c r="C125" s="42"/>
      <c r="D125" s="42"/>
      <c r="R125" s="111"/>
      <c r="S125" s="34"/>
      <c r="T125" s="35"/>
      <c r="U125" s="34"/>
      <c r="V125" s="34"/>
      <c r="W125" s="34"/>
      <c r="X125" s="34"/>
      <c r="Y125" s="34"/>
      <c r="Z125" s="34"/>
      <c r="AA125" s="34"/>
      <c r="AB125" s="34"/>
    </row>
    <row r="126" spans="1:4" ht="30" customHeight="1">
      <c r="A126" s="49"/>
      <c r="C126" s="42"/>
      <c r="D126" s="42"/>
    </row>
    <row r="127" spans="1:4" ht="30" customHeight="1">
      <c r="A127" s="49"/>
      <c r="C127" s="42"/>
      <c r="D127" s="42"/>
    </row>
    <row r="128" spans="1:4" ht="30" customHeight="1">
      <c r="A128" s="49"/>
      <c r="C128" s="42"/>
      <c r="D128" s="42"/>
    </row>
    <row r="129" spans="1:4" ht="30" customHeight="1">
      <c r="A129" s="49"/>
      <c r="C129" s="42"/>
      <c r="D129" s="42"/>
    </row>
    <row r="130" spans="1:4" ht="13.5">
      <c r="A130" s="49"/>
      <c r="C130" s="42"/>
      <c r="D130" s="42"/>
    </row>
    <row r="131" spans="1:4" ht="13.5">
      <c r="A131" s="49"/>
      <c r="C131" s="42"/>
      <c r="D131" s="42"/>
    </row>
    <row r="132" spans="1:4" ht="13.5">
      <c r="A132" s="49"/>
      <c r="C132" s="42"/>
      <c r="D132" s="42"/>
    </row>
    <row r="133" spans="1:4" ht="13.5">
      <c r="A133" s="49"/>
      <c r="C133" s="42"/>
      <c r="D133" s="42"/>
    </row>
    <row r="134" spans="1:4" ht="13.5">
      <c r="A134" s="49"/>
      <c r="C134" s="42"/>
      <c r="D134" s="42"/>
    </row>
    <row r="135" spans="1:4" ht="13.5">
      <c r="A135" s="49"/>
      <c r="C135" s="42"/>
      <c r="D135" s="42"/>
    </row>
    <row r="136" spans="1:4" ht="13.5">
      <c r="A136" s="49"/>
      <c r="C136" s="42"/>
      <c r="D136" s="42"/>
    </row>
    <row r="137" spans="1:4" ht="13.5">
      <c r="A137" s="49"/>
      <c r="C137" s="42"/>
      <c r="D137" s="42"/>
    </row>
    <row r="138" spans="1:4" ht="13.5">
      <c r="A138" s="49"/>
      <c r="C138" s="42"/>
      <c r="D138" s="42"/>
    </row>
    <row r="139" spans="1:4" ht="13.5">
      <c r="A139" s="49"/>
      <c r="C139" s="42"/>
      <c r="D139" s="42"/>
    </row>
    <row r="140" spans="1:4" ht="13.5">
      <c r="A140" s="49"/>
      <c r="C140" s="42"/>
      <c r="D140" s="42"/>
    </row>
    <row r="141" spans="1:4" ht="13.5">
      <c r="A141" s="49"/>
      <c r="C141" s="42"/>
      <c r="D141" s="42"/>
    </row>
    <row r="142" spans="1:4" ht="13.5">
      <c r="A142" s="49"/>
      <c r="C142" s="42"/>
      <c r="D142" s="42"/>
    </row>
    <row r="143" spans="1:4" ht="13.5">
      <c r="A143" s="49"/>
      <c r="C143" s="42"/>
      <c r="D143" s="42"/>
    </row>
    <row r="144" spans="1:4" ht="13.5">
      <c r="A144" s="49"/>
      <c r="C144" s="42"/>
      <c r="D144" s="42"/>
    </row>
    <row r="145" spans="1:4" ht="13.5">
      <c r="A145" s="49"/>
      <c r="C145" s="42"/>
      <c r="D145" s="42"/>
    </row>
    <row r="146" spans="1:4" ht="13.5">
      <c r="A146" s="49"/>
      <c r="C146" s="42"/>
      <c r="D146" s="42"/>
    </row>
    <row r="147" spans="1:4" ht="13.5">
      <c r="A147" s="49"/>
      <c r="C147" s="42"/>
      <c r="D147" s="42"/>
    </row>
    <row r="148" spans="1:4" ht="13.5">
      <c r="A148" s="49"/>
      <c r="C148" s="42"/>
      <c r="D148" s="42"/>
    </row>
    <row r="149" spans="1:4" ht="13.5">
      <c r="A149" s="49"/>
      <c r="C149" s="42"/>
      <c r="D149" s="42"/>
    </row>
    <row r="150" spans="1:4" ht="13.5">
      <c r="A150" s="49"/>
      <c r="C150" s="42"/>
      <c r="D150" s="42"/>
    </row>
    <row r="151" ht="13.5">
      <c r="A151" s="49"/>
    </row>
  </sheetData>
  <sheetProtection/>
  <mergeCells count="16">
    <mergeCell ref="H119:R119"/>
    <mergeCell ref="C120:R120"/>
    <mergeCell ref="H121:R121"/>
    <mergeCell ref="A3:Q3"/>
    <mergeCell ref="H106:R106"/>
    <mergeCell ref="H100:R100"/>
    <mergeCell ref="H113:R113"/>
    <mergeCell ref="C114:R114"/>
    <mergeCell ref="H115:R115"/>
    <mergeCell ref="A1:Q1"/>
    <mergeCell ref="A2:Q2"/>
    <mergeCell ref="K98:R98"/>
    <mergeCell ref="H107:R107"/>
    <mergeCell ref="H109:R109"/>
    <mergeCell ref="H99:R99"/>
    <mergeCell ref="H102:R102"/>
  </mergeCells>
  <printOptions/>
  <pageMargins left="0.3937007874015748" right="0.2755905511811024" top="0.3937007874015748" bottom="0.3937007874015748" header="0.31496062992125984" footer="0.31496062992125984"/>
  <pageSetup fitToHeight="0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2022-08-01T07:40:33Z</cp:lastPrinted>
  <dcterms:created xsi:type="dcterms:W3CDTF">2011-04-14T09:02:26Z</dcterms:created>
  <dcterms:modified xsi:type="dcterms:W3CDTF">2022-10-18T06:20:39Z</dcterms:modified>
  <cp:category/>
  <cp:version/>
  <cp:contentType/>
  <cp:contentStatus/>
</cp:coreProperties>
</file>